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heckCompatibility="1" defaultThemeVersion="124226"/>
  <bookViews>
    <workbookView xWindow="-735" yWindow="60" windowWidth="16455" windowHeight="7935" tabRatio="872" firstSheet="1" activeTab="25"/>
  </bookViews>
  <sheets>
    <sheet name="Datainfo" sheetId="44" r:id="rId1"/>
    <sheet name="Duty" sheetId="42" r:id="rId2"/>
    <sheet name="Task" sheetId="43" r:id="rId3"/>
    <sheet name="A1" sheetId="5" r:id="rId4"/>
    <sheet name="A2" sheetId="45" r:id="rId5"/>
    <sheet name="A3" sheetId="46" r:id="rId6"/>
    <sheet name="A4" sheetId="68" r:id="rId7"/>
    <sheet name="A5" sheetId="69" r:id="rId8"/>
    <sheet name="A6" sheetId="70" r:id="rId9"/>
    <sheet name="B1" sheetId="47" r:id="rId10"/>
    <sheet name="B2" sheetId="48" r:id="rId11"/>
    <sheet name="B3" sheetId="49" r:id="rId12"/>
    <sheet name="B4" sheetId="50" r:id="rId13"/>
    <sheet name="B5" sheetId="71" r:id="rId14"/>
    <sheet name="B6" sheetId="67" r:id="rId15"/>
    <sheet name="C1" sheetId="51" r:id="rId16"/>
    <sheet name="C2" sheetId="52" r:id="rId17"/>
    <sheet name="C3" sheetId="53" r:id="rId18"/>
    <sheet name="C4" sheetId="54" r:id="rId19"/>
    <sheet name="D1" sheetId="58" r:id="rId20"/>
    <sheet name="D2" sheetId="59" r:id="rId21"/>
    <sheet name="D3" sheetId="60" r:id="rId22"/>
    <sheet name="D4" sheetId="61" r:id="rId23"/>
    <sheet name="IDF" sheetId="62" r:id="rId24"/>
    <sheet name="Level" sheetId="63" r:id="rId25"/>
    <sheet name="for_CS" sheetId="64" r:id="rId26"/>
    <sheet name="frm_task_analysis" sheetId="4" r:id="rId27"/>
    <sheet name="frm-a1" sheetId="65" r:id="rId28"/>
    <sheet name="Sheet1" sheetId="66" r:id="rId29"/>
  </sheets>
  <definedNames>
    <definedName name="analyst1">Datainfo!$B$6</definedName>
    <definedName name="analyst10">Datainfo!$B$15</definedName>
    <definedName name="analyst2">Datainfo!$B$7</definedName>
    <definedName name="analyst3">Datainfo!$B$8</definedName>
    <definedName name="analyst4">Datainfo!$B$9</definedName>
    <definedName name="analyst5">Datainfo!$B$10</definedName>
    <definedName name="analyst6">Datainfo!$B$11</definedName>
    <definedName name="analyst7">Datainfo!$B$12</definedName>
    <definedName name="analyst8">Datainfo!$B$13</definedName>
    <definedName name="analyst9">Datainfo!$B$14</definedName>
    <definedName name="approvers">Datainfo!$B$17</definedName>
    <definedName name="company_name">Datainfo!$B$5</definedName>
    <definedName name="date_analy">Datainfo!$B$18</definedName>
    <definedName name="department">Datainfo!$B$4</definedName>
    <definedName name="duty_A">Duty!$B$10</definedName>
    <definedName name="duty_B">Duty!$B$13</definedName>
    <definedName name="duty_C">Duty!$B$16</definedName>
    <definedName name="duty_D">Duty!$B$19</definedName>
    <definedName name="duty_E">Duty!$I$10</definedName>
    <definedName name="duty_F">Duty!$I$13</definedName>
    <definedName name="position">Datainfo!$B$3</definedName>
    <definedName name="_xlnm.Print_Area" localSheetId="15">'C1'!$A$1:$G$20</definedName>
    <definedName name="_xlnm.Print_Area" localSheetId="16">'C2'!$A$1:$G$19</definedName>
    <definedName name="_xlnm.Print_Area" localSheetId="17">'C3'!$A$1:$G$20</definedName>
    <definedName name="_xlnm.Print_Area" localSheetId="18">'C4'!$A$1:$G$20</definedName>
    <definedName name="_xlnm.Print_Area" localSheetId="23">IDF!$A$1:$AH$33</definedName>
    <definedName name="_xlnm.Print_Area" localSheetId="24">Level!$A$1:$F$31</definedName>
    <definedName name="_xlnm.Print_Area" localSheetId="28">Sheet1!$A$1:$AD$31</definedName>
    <definedName name="_xlnm.Print_Area" localSheetId="2">Task!$B$1:$T$51</definedName>
    <definedName name="review">Datainfo!$B$16</definedName>
    <definedName name="taskA1">Task!$F$7</definedName>
    <definedName name="taskA10">Task!$J$13</definedName>
    <definedName name="taskA11">Task!$N$13</definedName>
    <definedName name="taskA12">Task!$R$13</definedName>
    <definedName name="taskA2">Task!$J$7</definedName>
    <definedName name="taskA3">Task!$N$7</definedName>
    <definedName name="taskA4">Task!$R$7</definedName>
    <definedName name="taskA5">Task!$F$10</definedName>
    <definedName name="taskA6">Task!$J$10</definedName>
    <definedName name="taskA7">Task!$N$10</definedName>
    <definedName name="taskA8">Task!$R$10</definedName>
    <definedName name="taskA9">Task!$F$13</definedName>
    <definedName name="taskB1">Task!$F$16</definedName>
    <definedName name="taskB2">Task!$J$16</definedName>
    <definedName name="taskB3">Task!$N$16</definedName>
    <definedName name="taskB4">Task!$R$16</definedName>
    <definedName name="taskB5">Task!$F$19</definedName>
    <definedName name="taskB6">Task!$J$19</definedName>
    <definedName name="taskB7">Task!$N$19</definedName>
    <definedName name="taskB8">Task!$R$19</definedName>
    <definedName name="taskC1">Task!$F$27</definedName>
    <definedName name="taskC2">Task!$J$27</definedName>
    <definedName name="taskC3">Task!$N$27</definedName>
    <definedName name="taskC4">Task!$R$27</definedName>
    <definedName name="taskC5">Task!$F$30</definedName>
    <definedName name="taskC6">Task!$J$30</definedName>
    <definedName name="taskC7">Task!$N$30</definedName>
    <definedName name="taskC8">Task!$R$30</definedName>
    <definedName name="taskD1">Task!$F$36</definedName>
    <definedName name="taskD10">Task!$J$42</definedName>
    <definedName name="taskD11">Task!$N$42</definedName>
    <definedName name="taskD12">Task!$R$42</definedName>
    <definedName name="taskD2">Task!$J$36</definedName>
    <definedName name="taskD3">Task!$N$36</definedName>
    <definedName name="taskD4">Task!$R$36</definedName>
    <definedName name="taskD5">Task!$F$39</definedName>
    <definedName name="taskD6">Task!$J$39</definedName>
    <definedName name="taskD7">Task!$N$39</definedName>
    <definedName name="taskD8">Task!$R$39</definedName>
    <definedName name="taskD9">Task!$F$42</definedName>
  </definedNames>
  <calcPr calcId="144525"/>
</workbook>
</file>

<file path=xl/calcChain.xml><?xml version="1.0" encoding="utf-8"?>
<calcChain xmlns="http://schemas.openxmlformats.org/spreadsheetml/2006/main">
  <c r="AD16" i="66" l="1"/>
  <c r="AD17" i="66"/>
  <c r="AD18" i="66"/>
  <c r="AD19" i="66"/>
  <c r="AD20" i="66"/>
  <c r="AD21" i="66"/>
  <c r="AD23" i="66"/>
  <c r="AD24" i="66"/>
  <c r="AD25" i="66"/>
  <c r="AD26" i="66"/>
  <c r="AD28" i="66"/>
  <c r="AD29" i="66"/>
  <c r="AD30" i="66"/>
  <c r="AD31" i="66"/>
  <c r="AD10" i="66"/>
  <c r="AD11" i="66"/>
  <c r="AD12" i="66"/>
  <c r="AD13" i="66"/>
  <c r="AD14" i="66"/>
  <c r="AD9" i="66"/>
  <c r="AE13" i="66"/>
  <c r="AC7" i="66"/>
  <c r="AE18" i="66"/>
  <c r="AE24" i="66"/>
  <c r="AE28" i="66"/>
  <c r="AC10" i="66"/>
  <c r="AC11" i="66"/>
  <c r="AC12" i="66"/>
  <c r="AC13" i="66"/>
  <c r="AC14" i="66"/>
  <c r="AC16" i="66"/>
  <c r="AC17" i="66"/>
  <c r="AC18" i="66"/>
  <c r="AC19" i="66"/>
  <c r="AC20" i="66"/>
  <c r="AC21" i="66"/>
  <c r="AC23" i="66"/>
  <c r="AC24" i="66"/>
  <c r="AC25" i="66"/>
  <c r="AC26" i="66"/>
  <c r="AC28" i="66"/>
  <c r="AC29" i="66"/>
  <c r="AC30" i="66"/>
  <c r="AC31" i="66"/>
  <c r="AB7" i="66"/>
  <c r="AE29" i="66"/>
  <c r="AF16" i="66"/>
  <c r="AE19" i="66"/>
  <c r="AE23" i="66"/>
  <c r="AF25" i="66"/>
  <c r="AF30" i="66"/>
  <c r="AF11" i="66"/>
  <c r="AG41" i="66"/>
  <c r="AF41" i="66"/>
  <c r="AE41" i="66"/>
  <c r="AG40" i="66"/>
  <c r="AG6" i="66"/>
  <c r="AG17" i="66" l="1"/>
  <c r="AG31" i="66"/>
  <c r="AG21" i="66"/>
  <c r="AG26" i="66"/>
  <c r="AF10" i="66"/>
  <c r="AF12" i="66"/>
  <c r="AF20" i="66"/>
  <c r="AG20" i="66"/>
  <c r="AE20" i="66"/>
  <c r="AE14" i="66"/>
  <c r="AF14" i="66"/>
  <c r="AG14" i="66"/>
  <c r="AE10" i="66"/>
  <c r="AG10" i="66"/>
  <c r="AE12" i="66"/>
  <c r="AF31" i="66"/>
  <c r="AE30" i="66"/>
  <c r="AG28" i="66"/>
  <c r="AF26" i="66"/>
  <c r="AE25" i="66"/>
  <c r="AG23" i="66"/>
  <c r="AF21" i="66"/>
  <c r="AG18" i="66"/>
  <c r="AF17" i="66"/>
  <c r="AE16" i="66"/>
  <c r="AG13" i="66"/>
  <c r="AE11" i="66"/>
  <c r="AE31" i="66"/>
  <c r="AG29" i="66"/>
  <c r="AF28" i="66"/>
  <c r="AE26" i="66"/>
  <c r="AG24" i="66"/>
  <c r="AF23" i="66"/>
  <c r="AE21" i="66"/>
  <c r="AG19" i="66"/>
  <c r="AF18" i="66"/>
  <c r="AE17" i="66"/>
  <c r="AF13" i="66"/>
  <c r="AG30" i="66"/>
  <c r="AF29" i="66"/>
  <c r="AG25" i="66"/>
  <c r="AF24" i="66"/>
  <c r="AF19" i="66"/>
  <c r="AG16" i="66"/>
  <c r="AG11" i="66"/>
  <c r="A21" i="63"/>
  <c r="A20" i="63"/>
  <c r="A19" i="63"/>
  <c r="A18" i="63"/>
  <c r="A14" i="63"/>
  <c r="A13" i="63"/>
  <c r="A12" i="63"/>
  <c r="A31" i="63"/>
  <c r="A30" i="63"/>
  <c r="A29" i="63"/>
  <c r="A28" i="63"/>
  <c r="A27" i="63"/>
  <c r="E6" i="71"/>
  <c r="E6" i="50"/>
  <c r="B21" i="71"/>
  <c r="G20" i="71"/>
  <c r="F20" i="71"/>
  <c r="C20" i="71"/>
  <c r="B20" i="71"/>
  <c r="C19" i="71"/>
  <c r="B19" i="71"/>
  <c r="C18" i="71"/>
  <c r="B18" i="71"/>
  <c r="B6" i="71"/>
  <c r="F4" i="71"/>
  <c r="C4" i="71"/>
  <c r="F3" i="71"/>
  <c r="C3" i="71"/>
  <c r="E6" i="70"/>
  <c r="E6" i="69"/>
  <c r="E6" i="68"/>
  <c r="B20" i="70"/>
  <c r="G19" i="70"/>
  <c r="F19" i="70"/>
  <c r="C19" i="70"/>
  <c r="B19" i="70"/>
  <c r="C18" i="70"/>
  <c r="B18" i="70"/>
  <c r="C17" i="70"/>
  <c r="B17" i="70"/>
  <c r="B6" i="70"/>
  <c r="F4" i="70"/>
  <c r="C4" i="70"/>
  <c r="F3" i="70"/>
  <c r="C3" i="70"/>
  <c r="B20" i="69"/>
  <c r="G19" i="69"/>
  <c r="F19" i="69"/>
  <c r="C19" i="69"/>
  <c r="B19" i="69"/>
  <c r="C18" i="69"/>
  <c r="B18" i="69"/>
  <c r="C17" i="69"/>
  <c r="B17" i="69"/>
  <c r="B6" i="69"/>
  <c r="F4" i="69"/>
  <c r="C4" i="69"/>
  <c r="F3" i="69"/>
  <c r="C3" i="69"/>
  <c r="B20" i="68"/>
  <c r="G19" i="68"/>
  <c r="F19" i="68"/>
  <c r="C19" i="68"/>
  <c r="B19" i="68"/>
  <c r="C18" i="68"/>
  <c r="B18" i="68"/>
  <c r="C17" i="68"/>
  <c r="B17" i="68"/>
  <c r="B6" i="68"/>
  <c r="F4" i="68"/>
  <c r="C4" i="68"/>
  <c r="F3" i="68"/>
  <c r="C3" i="68"/>
  <c r="B28" i="64"/>
  <c r="B27" i="64"/>
  <c r="B26" i="64"/>
  <c r="B25" i="64"/>
  <c r="B24" i="64"/>
  <c r="B21" i="64"/>
  <c r="B18" i="64"/>
  <c r="B17" i="64"/>
  <c r="B16" i="64"/>
  <c r="B15" i="64"/>
  <c r="B11" i="64"/>
  <c r="B10" i="64"/>
  <c r="B9" i="64"/>
  <c r="B8" i="64"/>
  <c r="AD7" i="66" l="1"/>
  <c r="AF9" i="66"/>
  <c r="AF7" i="66" s="1"/>
  <c r="AE9" i="66"/>
  <c r="AE7" i="66" s="1"/>
  <c r="AG9" i="66"/>
  <c r="AG12" i="66"/>
  <c r="AG7" i="66" s="1"/>
  <c r="C17" i="54"/>
  <c r="C19" i="54"/>
  <c r="C18" i="54"/>
  <c r="B20" i="54"/>
  <c r="C20" i="67"/>
  <c r="C19" i="67"/>
  <c r="C18" i="67"/>
  <c r="B21" i="67"/>
  <c r="E6" i="67"/>
  <c r="G20" i="67"/>
  <c r="F20" i="67"/>
  <c r="B20" i="67"/>
  <c r="B19" i="67"/>
  <c r="B18" i="67"/>
  <c r="B6" i="67"/>
  <c r="F4" i="67"/>
  <c r="C4" i="67"/>
  <c r="F3" i="67"/>
  <c r="C3" i="67"/>
  <c r="A65" i="66"/>
  <c r="A64" i="66"/>
  <c r="A63" i="66"/>
  <c r="A62" i="66"/>
  <c r="A61" i="66"/>
  <c r="A60" i="66"/>
  <c r="A59" i="66"/>
  <c r="A58" i="66"/>
  <c r="A57" i="66"/>
  <c r="A56" i="66"/>
  <c r="A55" i="66"/>
  <c r="A54" i="66"/>
  <c r="A53" i="66"/>
  <c r="A52" i="66"/>
  <c r="A51" i="66"/>
  <c r="A50" i="66"/>
  <c r="A49" i="66"/>
  <c r="A48" i="66"/>
  <c r="A47" i="66"/>
  <c r="A46" i="66"/>
  <c r="A45" i="66"/>
  <c r="A44" i="66"/>
  <c r="A43" i="66"/>
  <c r="A42" i="66"/>
  <c r="AD41" i="66"/>
  <c r="AA41" i="66"/>
  <c r="AD40" i="66"/>
  <c r="A36" i="66"/>
  <c r="A31" i="66"/>
  <c r="A30" i="66"/>
  <c r="A29" i="66"/>
  <c r="A28" i="66"/>
  <c r="A27" i="66"/>
  <c r="A26" i="66"/>
  <c r="A25" i="66"/>
  <c r="A24" i="66"/>
  <c r="A23" i="66"/>
  <c r="A22" i="66"/>
  <c r="A21" i="66"/>
  <c r="A20" i="66"/>
  <c r="A19" i="66"/>
  <c r="A18" i="66"/>
  <c r="A17" i="66"/>
  <c r="A16" i="66"/>
  <c r="A15" i="66"/>
  <c r="A14" i="66"/>
  <c r="A13" i="66"/>
  <c r="A12" i="66"/>
  <c r="A11" i="66"/>
  <c r="A10" i="66"/>
  <c r="AA9" i="66"/>
  <c r="AC9" i="66" s="1"/>
  <c r="A9" i="66"/>
  <c r="A8" i="66"/>
  <c r="AA7" i="66"/>
  <c r="A2" i="66"/>
  <c r="AA9" i="62"/>
  <c r="A21" i="62"/>
  <c r="A20" i="62"/>
  <c r="A14" i="62"/>
  <c r="A13" i="62"/>
  <c r="A12" i="62"/>
  <c r="A11" i="62"/>
  <c r="AA7" i="62" l="1"/>
  <c r="AB9" i="62"/>
  <c r="C19" i="58"/>
  <c r="C18" i="58"/>
  <c r="C17" i="58"/>
  <c r="C19" i="53"/>
  <c r="C18" i="53"/>
  <c r="C17" i="53"/>
  <c r="C18" i="52"/>
  <c r="C17" i="52"/>
  <c r="C16" i="52"/>
  <c r="C19" i="51"/>
  <c r="C18" i="51"/>
  <c r="C17" i="51"/>
  <c r="C19" i="49"/>
  <c r="C18" i="49"/>
  <c r="C17" i="49"/>
  <c r="C19" i="48"/>
  <c r="C18" i="48"/>
  <c r="C17" i="48"/>
  <c r="C19" i="46"/>
  <c r="C18" i="46"/>
  <c r="C17" i="46"/>
  <c r="C19" i="47"/>
  <c r="C18" i="47"/>
  <c r="C17" i="47"/>
  <c r="C17" i="59"/>
  <c r="C18" i="59"/>
  <c r="C19" i="45"/>
  <c r="C18" i="45"/>
  <c r="C17" i="45"/>
  <c r="C26" i="5"/>
  <c r="C28" i="5"/>
  <c r="C27" i="5"/>
  <c r="B27" i="5"/>
  <c r="B26" i="5"/>
  <c r="H46" i="43"/>
  <c r="C51" i="43"/>
  <c r="C50" i="43"/>
  <c r="E24" i="42"/>
  <c r="E23" i="42"/>
  <c r="E22" i="42"/>
  <c r="F23" i="42"/>
  <c r="G23" i="42"/>
  <c r="F24" i="42"/>
  <c r="G24" i="42"/>
  <c r="F22" i="42"/>
  <c r="G22" i="42"/>
  <c r="AB11" i="62" l="1"/>
  <c r="AB19" i="62"/>
  <c r="AB10" i="62"/>
  <c r="AB16" i="62"/>
  <c r="AB20" i="62"/>
  <c r="AB25" i="62"/>
  <c r="AB30" i="62"/>
  <c r="AB12" i="62"/>
  <c r="AB17" i="62"/>
  <c r="AB21" i="62"/>
  <c r="AB26" i="62"/>
  <c r="AB31" i="62"/>
  <c r="AB24" i="62"/>
  <c r="AB13" i="62"/>
  <c r="AB18" i="62"/>
  <c r="AB23" i="62"/>
  <c r="AB28" i="62"/>
  <c r="AB14" i="62"/>
  <c r="AB29" i="62"/>
  <c r="AD9" i="62"/>
  <c r="AC9" i="62"/>
  <c r="AB7" i="62"/>
  <c r="A24" i="62"/>
  <c r="A25" i="62"/>
  <c r="A26" i="62"/>
  <c r="A27" i="62"/>
  <c r="A28" i="62"/>
  <c r="A29" i="62"/>
  <c r="A30" i="62"/>
  <c r="A31" i="62"/>
  <c r="B29" i="65"/>
  <c r="G28" i="65"/>
  <c r="F28" i="65"/>
  <c r="B28" i="65"/>
  <c r="B27" i="65"/>
  <c r="B26" i="65"/>
  <c r="F4" i="65"/>
  <c r="AC14" i="62" l="1"/>
  <c r="AD14" i="62"/>
  <c r="AD21" i="62"/>
  <c r="AC21" i="62"/>
  <c r="AD19" i="62"/>
  <c r="AC19" i="62"/>
  <c r="AF9" i="62"/>
  <c r="AD24" i="62"/>
  <c r="AC24" i="62"/>
  <c r="AC11" i="62"/>
  <c r="AD11" i="62"/>
  <c r="AC23" i="62"/>
  <c r="AD23" i="62"/>
  <c r="AC31" i="62"/>
  <c r="AD31" i="62"/>
  <c r="AC12" i="62"/>
  <c r="AD12" i="62"/>
  <c r="AC16" i="62"/>
  <c r="AD16" i="62"/>
  <c r="AC13" i="62"/>
  <c r="AD13" i="62"/>
  <c r="AC25" i="62"/>
  <c r="AD25" i="62"/>
  <c r="AC28" i="62"/>
  <c r="AD28" i="62"/>
  <c r="AC17" i="62"/>
  <c r="AD17" i="62"/>
  <c r="AD20" i="62"/>
  <c r="AC20" i="62"/>
  <c r="AC29" i="62"/>
  <c r="AD29" i="62"/>
  <c r="AC18" i="62"/>
  <c r="AD18" i="62"/>
  <c r="AD26" i="62"/>
  <c r="AC26" i="62"/>
  <c r="AD30" i="62"/>
  <c r="AC30" i="62"/>
  <c r="AC10" i="62"/>
  <c r="AC7" i="62" s="1"/>
  <c r="AD10" i="62"/>
  <c r="B6" i="5"/>
  <c r="AF29" i="62" l="1"/>
  <c r="AF17" i="62"/>
  <c r="AF25" i="62"/>
  <c r="AF16" i="62"/>
  <c r="AF31" i="62"/>
  <c r="AF14" i="62"/>
  <c r="AF30" i="62"/>
  <c r="AF20" i="62"/>
  <c r="AF11" i="62"/>
  <c r="AF21" i="62"/>
  <c r="AF10" i="62"/>
  <c r="AF18" i="62"/>
  <c r="AF28" i="62"/>
  <c r="AF13" i="62"/>
  <c r="AF12" i="62"/>
  <c r="AF23" i="62"/>
  <c r="AF24" i="62"/>
  <c r="AF26" i="62"/>
  <c r="AF19" i="62"/>
  <c r="B6" i="51"/>
  <c r="B6" i="52"/>
  <c r="B6" i="53"/>
  <c r="B6" i="54"/>
  <c r="B6" i="61"/>
  <c r="B6" i="60"/>
  <c r="B6" i="59"/>
  <c r="B6" i="58"/>
  <c r="B23" i="64" l="1"/>
  <c r="B22" i="64"/>
  <c r="B20" i="64"/>
  <c r="B19" i="64"/>
  <c r="B14" i="64"/>
  <c r="B13" i="64"/>
  <c r="B12" i="64"/>
  <c r="B7" i="64"/>
  <c r="B6" i="64"/>
  <c r="B5" i="64"/>
  <c r="A2" i="64"/>
  <c r="A26" i="63"/>
  <c r="A25" i="63"/>
  <c r="A24" i="63"/>
  <c r="A23" i="63"/>
  <c r="A22" i="63"/>
  <c r="A17" i="63"/>
  <c r="A16" i="63"/>
  <c r="A15" i="63"/>
  <c r="A11" i="63"/>
  <c r="A10" i="63"/>
  <c r="A9" i="63"/>
  <c r="A8" i="63"/>
  <c r="F7" i="63"/>
  <c r="E7" i="63"/>
  <c r="D7" i="63"/>
  <c r="C7" i="63"/>
  <c r="B7" i="63"/>
  <c r="A2" i="63"/>
  <c r="A23" i="62" l="1"/>
  <c r="A22" i="62"/>
  <c r="A19" i="62"/>
  <c r="A18" i="62"/>
  <c r="A17" i="62"/>
  <c r="A16" i="62"/>
  <c r="A15" i="62"/>
  <c r="A10" i="62"/>
  <c r="A9" i="62"/>
  <c r="A8" i="62"/>
  <c r="A2" i="62"/>
  <c r="AE6" i="62"/>
  <c r="E6" i="61"/>
  <c r="B20" i="61"/>
  <c r="G19" i="61"/>
  <c r="F19" i="61"/>
  <c r="B19" i="61"/>
  <c r="B18" i="61"/>
  <c r="B17" i="61"/>
  <c r="F4" i="61"/>
  <c r="C4" i="61"/>
  <c r="F3" i="61"/>
  <c r="C3" i="61"/>
  <c r="E6" i="60"/>
  <c r="B20" i="60"/>
  <c r="G19" i="60"/>
  <c r="F19" i="60"/>
  <c r="B19" i="60"/>
  <c r="B18" i="60"/>
  <c r="B17" i="60"/>
  <c r="F4" i="60"/>
  <c r="C4" i="60"/>
  <c r="F3" i="60"/>
  <c r="C3" i="60"/>
  <c r="E6" i="59"/>
  <c r="B20" i="59"/>
  <c r="G19" i="59"/>
  <c r="F19" i="59"/>
  <c r="B19" i="59"/>
  <c r="B18" i="59"/>
  <c r="B17" i="59"/>
  <c r="F4" i="59"/>
  <c r="C4" i="59"/>
  <c r="F3" i="59"/>
  <c r="C3" i="59"/>
  <c r="E6" i="58"/>
  <c r="B20" i="58"/>
  <c r="G19" i="58"/>
  <c r="F19" i="58"/>
  <c r="B19" i="58"/>
  <c r="B18" i="58"/>
  <c r="B17" i="58"/>
  <c r="F4" i="58"/>
  <c r="C4" i="58"/>
  <c r="F3" i="58"/>
  <c r="C3" i="58"/>
  <c r="E6" i="54"/>
  <c r="G19" i="54"/>
  <c r="F19" i="54"/>
  <c r="B19" i="54"/>
  <c r="B18" i="54"/>
  <c r="B17" i="54"/>
  <c r="F4" i="54"/>
  <c r="C4" i="54"/>
  <c r="F3" i="54"/>
  <c r="C3" i="54"/>
  <c r="E6" i="53"/>
  <c r="B20" i="53"/>
  <c r="G19" i="53"/>
  <c r="F19" i="53"/>
  <c r="B19" i="53"/>
  <c r="B18" i="53"/>
  <c r="B17" i="53"/>
  <c r="F4" i="53"/>
  <c r="C4" i="53"/>
  <c r="F3" i="53"/>
  <c r="C3" i="53"/>
  <c r="E6" i="52"/>
  <c r="B19" i="52"/>
  <c r="G18" i="52"/>
  <c r="F18" i="52"/>
  <c r="B18" i="52"/>
  <c r="B17" i="52"/>
  <c r="B16" i="52"/>
  <c r="F4" i="52"/>
  <c r="C4" i="52"/>
  <c r="F3" i="52"/>
  <c r="C3" i="52"/>
  <c r="E6" i="51"/>
  <c r="B20" i="51"/>
  <c r="G19" i="51"/>
  <c r="F19" i="51"/>
  <c r="B19" i="51"/>
  <c r="B18" i="51"/>
  <c r="B17" i="51"/>
  <c r="F4" i="51"/>
  <c r="C4" i="51"/>
  <c r="F3" i="51"/>
  <c r="C3" i="51"/>
  <c r="B20" i="50"/>
  <c r="G19" i="50"/>
  <c r="F19" i="50"/>
  <c r="B19" i="50"/>
  <c r="B18" i="50"/>
  <c r="B17" i="50"/>
  <c r="B6" i="50"/>
  <c r="F4" i="50"/>
  <c r="C4" i="50"/>
  <c r="F3" i="50"/>
  <c r="C3" i="50"/>
  <c r="E6" i="49"/>
  <c r="B20" i="49"/>
  <c r="G19" i="49"/>
  <c r="F19" i="49"/>
  <c r="B19" i="49"/>
  <c r="B18" i="49"/>
  <c r="B17" i="49"/>
  <c r="B6" i="49"/>
  <c r="F4" i="49"/>
  <c r="C4" i="49"/>
  <c r="F3" i="49"/>
  <c r="C3" i="49"/>
  <c r="E6" i="48"/>
  <c r="B20" i="48"/>
  <c r="G19" i="48"/>
  <c r="F19" i="48"/>
  <c r="B19" i="48"/>
  <c r="B18" i="48"/>
  <c r="B17" i="48"/>
  <c r="B6" i="48"/>
  <c r="F4" i="48"/>
  <c r="C4" i="48"/>
  <c r="F3" i="48"/>
  <c r="C3" i="48"/>
  <c r="E6" i="47"/>
  <c r="B6" i="47"/>
  <c r="B20" i="47"/>
  <c r="G19" i="47"/>
  <c r="F19" i="47"/>
  <c r="B19" i="47"/>
  <c r="B18" i="47"/>
  <c r="B17" i="47"/>
  <c r="F4" i="47"/>
  <c r="C4" i="47"/>
  <c r="F3" i="47"/>
  <c r="C3" i="47"/>
  <c r="E6" i="46"/>
  <c r="B20" i="46"/>
  <c r="G19" i="46"/>
  <c r="F19" i="46"/>
  <c r="B19" i="46"/>
  <c r="B18" i="46"/>
  <c r="B17" i="46"/>
  <c r="B6" i="46"/>
  <c r="F4" i="46"/>
  <c r="C4" i="46"/>
  <c r="F3" i="46"/>
  <c r="C3" i="46"/>
  <c r="E6" i="45"/>
  <c r="B20" i="45"/>
  <c r="G19" i="45"/>
  <c r="F19" i="45"/>
  <c r="B19" i="45"/>
  <c r="B18" i="45"/>
  <c r="B17" i="45"/>
  <c r="B6" i="45"/>
  <c r="F4" i="45"/>
  <c r="C4" i="45"/>
  <c r="F3" i="45"/>
  <c r="C3" i="45"/>
  <c r="C49" i="43"/>
  <c r="C48" i="43"/>
  <c r="C47" i="43"/>
  <c r="C46" i="43"/>
  <c r="N23" i="42"/>
  <c r="M23" i="42"/>
  <c r="L23" i="42"/>
  <c r="K23" i="42"/>
  <c r="J23" i="42"/>
  <c r="I23" i="42"/>
  <c r="D25" i="42"/>
  <c r="C25" i="42"/>
  <c r="B25" i="42"/>
  <c r="D24" i="42"/>
  <c r="C24" i="42"/>
  <c r="B24" i="42"/>
  <c r="D23" i="42"/>
  <c r="C23" i="42"/>
  <c r="B23" i="42"/>
  <c r="D22" i="42"/>
  <c r="C22" i="42"/>
  <c r="B22" i="42"/>
  <c r="A6" i="42"/>
  <c r="F4" i="5"/>
  <c r="O3" i="43"/>
  <c r="L3" i="42"/>
  <c r="G28" i="5"/>
  <c r="F28" i="5"/>
  <c r="B29" i="5"/>
  <c r="B28" i="5"/>
  <c r="E6" i="5"/>
  <c r="F3" i="5"/>
  <c r="C4" i="5"/>
  <c r="C3" i="5"/>
  <c r="O2" i="43"/>
  <c r="D3" i="43"/>
  <c r="D2" i="43"/>
  <c r="J2" i="42"/>
  <c r="C3" i="42"/>
  <c r="C2" i="42"/>
  <c r="B36" i="43"/>
  <c r="B27" i="43"/>
  <c r="B16" i="43"/>
  <c r="B7" i="43"/>
  <c r="AE10" i="62" l="1"/>
  <c r="AE11" i="62"/>
  <c r="AE17" i="62"/>
  <c r="AE21" i="62"/>
  <c r="AE26" i="62"/>
  <c r="AE31" i="62"/>
  <c r="AE14" i="62"/>
  <c r="AE12" i="62"/>
  <c r="AE13" i="62"/>
  <c r="AE16" i="62"/>
  <c r="AE18" i="62"/>
  <c r="AE20" i="62"/>
  <c r="AE23" i="62"/>
  <c r="AE25" i="62"/>
  <c r="AE28" i="62"/>
  <c r="AE30" i="62"/>
  <c r="AE29" i="62"/>
  <c r="AE19" i="62"/>
  <c r="AE24" i="62"/>
  <c r="AE9" i="62"/>
  <c r="AH9" i="62" l="1"/>
  <c r="AG9" i="62"/>
  <c r="AH20" i="62"/>
  <c r="AG20" i="62"/>
  <c r="AG21" i="62"/>
  <c r="AH21" i="62"/>
  <c r="AH24" i="62"/>
  <c r="AG24" i="62"/>
  <c r="AG28" i="62"/>
  <c r="AH28" i="62"/>
  <c r="AH18" i="62"/>
  <c r="AG18" i="62"/>
  <c r="AG14" i="62"/>
  <c r="AH14" i="62"/>
  <c r="AH17" i="62"/>
  <c r="AG17" i="62"/>
  <c r="AH30" i="62"/>
  <c r="AG30" i="62"/>
  <c r="AH12" i="62"/>
  <c r="AG12" i="62"/>
  <c r="AG19" i="62"/>
  <c r="AH19" i="62"/>
  <c r="AG25" i="62"/>
  <c r="AH25" i="62"/>
  <c r="AH16" i="62"/>
  <c r="AG16" i="62"/>
  <c r="AG31" i="62"/>
  <c r="AH31" i="62"/>
  <c r="AG11" i="62"/>
  <c r="AH11" i="62"/>
  <c r="AE7" i="62"/>
  <c r="AG29" i="62"/>
  <c r="AH29" i="62"/>
  <c r="AH23" i="62"/>
  <c r="AG23" i="62"/>
  <c r="AH13" i="62"/>
  <c r="AG13" i="62"/>
  <c r="AG26" i="62"/>
  <c r="AH26" i="62"/>
  <c r="AH10" i="62"/>
  <c r="AG10" i="62"/>
  <c r="AD7" i="62"/>
  <c r="AG32" i="62" l="1"/>
  <c r="AG33" i="62" s="1"/>
  <c r="AH32" i="62"/>
  <c r="AH33" i="62" s="1"/>
</calcChain>
</file>

<file path=xl/sharedStrings.xml><?xml version="1.0" encoding="utf-8"?>
<sst xmlns="http://schemas.openxmlformats.org/spreadsheetml/2006/main" count="814" uniqueCount="192">
  <si>
    <t>การวิเคราะห์งาน (Job  Analysis : Step)</t>
  </si>
  <si>
    <t>สถานประกอบการ</t>
  </si>
  <si>
    <t>แผนก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</si>
  <si>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</si>
  <si>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</si>
  <si>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</si>
  <si>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</si>
  <si>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</si>
  <si>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</si>
  <si>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</si>
  <si>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</si>
  <si>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</si>
  <si>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</si>
  <si>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</si>
  <si>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</si>
  <si>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</si>
  <si>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ผู้วิเคราะห์</t>
  </si>
  <si>
    <t>ผู้ทบทวน</t>
  </si>
  <si>
    <t>ผู้อนุมัติ</t>
  </si>
  <si>
    <t>ชื่อตำแหน่งงาน</t>
  </si>
  <si>
    <t>วัน / เดือน /ปี  ที่วิเคราะห์</t>
  </si>
  <si>
    <t>ตำแหน่ง</t>
  </si>
  <si>
    <t>การวิเคราะห์งาน (Job  Analysis : Duty)</t>
  </si>
  <si>
    <t>คำบรรยายลักษณะงานโดยย่อ :</t>
  </si>
  <si>
    <t>หน้าที่ /งานหลัก : (DUTY)</t>
  </si>
  <si>
    <t>การวิเคราะห์งาน (Job  Analysis : Task)</t>
  </si>
  <si>
    <t>งานหลัก (DUTY)</t>
  </si>
  <si>
    <t>งานย่อย (Task)</t>
  </si>
  <si>
    <t>ผู้วิเคราห์</t>
  </si>
  <si>
    <t xml:space="preserve"> </t>
  </si>
  <si>
    <t>Position</t>
  </si>
  <si>
    <t>Department</t>
  </si>
  <si>
    <t>Company Name</t>
  </si>
  <si>
    <t>Data สำหรับการออกแบบและพัฒนาหลักสูตรอิงสมรรถนะ</t>
  </si>
  <si>
    <t>ผู้วิเคราะห์ 1</t>
  </si>
  <si>
    <t>ผู้วิเคราะห์ 2</t>
  </si>
  <si>
    <t>ผู้วิเคราะห์ 3</t>
  </si>
  <si>
    <t>ผู้วิเคราะห์ 4</t>
  </si>
  <si>
    <t>ผู้วิเคราะห์ 5</t>
  </si>
  <si>
    <t>ผู้วิเคราะห์ 6</t>
  </si>
  <si>
    <t>ผู้วิเคราะห์ 7</t>
  </si>
  <si>
    <t>ผู้วิเคราะห์ 8</t>
  </si>
  <si>
    <t>ผู้วิเคราะห์ 9</t>
  </si>
  <si>
    <t>ผู้วิเคราะห์ 10</t>
  </si>
  <si>
    <t>วันเดือนปี ที่วิเคราะห์</t>
  </si>
  <si>
    <t xml:space="preserve">แบบสำรวจเกี่ยวกับการปฏิบัติงาน </t>
  </si>
  <si>
    <t>(กรุณาทำแถบสี  ลงบนหมายเลขที่ท่านพิจารณาแล้วเห็นว่าถูกต้อง)</t>
  </si>
  <si>
    <t>รายละเอียดของงานย่อย</t>
  </si>
  <si>
    <t>ความสำคัญของงาน</t>
  </si>
  <si>
    <t>ความถี่ของการปฎิบัติงาน</t>
  </si>
  <si>
    <t>ความยากง่ายในการปฏิบัติงาน</t>
  </si>
  <si>
    <t>ผลกระทบของงานต่อผู้บริโภค</t>
  </si>
  <si>
    <t>ความต้องการฝึกอบรม</t>
  </si>
  <si>
    <t>รวมคะ
แนน</t>
  </si>
  <si>
    <t>ร้อยละ</t>
  </si>
  <si>
    <t>ข้อสอบภาคความรู้ (ข้อ)</t>
  </si>
  <si>
    <t>ข้อสอบภาคทักษะ(คะแนน)</t>
  </si>
  <si>
    <t>เวลาที่ใช้ในการฝึกอบรม</t>
  </si>
  <si>
    <t>มาก  - - - - - - - - - - - - - น้อย</t>
  </si>
  <si>
    <t>รวม</t>
  </si>
  <si>
    <t>แบบสำรวจเกี่ยวกับระดับการปฏิบัติงาน เพื่อแบ่งระดับมาตรฐาน สมรรถนะ</t>
  </si>
  <si>
    <t>รายละเอียดของงานหลัก/งานย่อย</t>
  </si>
  <si>
    <t>ระดับที่คาดหวัง</t>
  </si>
  <si>
    <t>ระดับ 1</t>
  </si>
  <si>
    <t>ระดับ 2</t>
  </si>
  <si>
    <t>ระดับ 3</t>
  </si>
  <si>
    <t>ระดับ 4</t>
  </si>
  <si>
    <t>ระดับ 5</t>
  </si>
  <si>
    <t>/</t>
  </si>
  <si>
    <t>ลำดับที่</t>
  </si>
  <si>
    <t>รายการความสามารถ</t>
  </si>
  <si>
    <t>รายการความรู้ที่จำเป็น</t>
  </si>
  <si>
    <t>รวมงานย่อย</t>
  </si>
  <si>
    <t>เจ้าหน้าที่ VSTM</t>
  </si>
  <si>
    <t>แผนกประกอบ</t>
  </si>
  <si>
    <t>นางสาวปิยะมาศ  ประทุมทอง</t>
  </si>
  <si>
    <t>นางสาวชูใจ  ขำวงค์</t>
  </si>
  <si>
    <t>นางสาวสุธีรา  เขียวกันยะ</t>
  </si>
  <si>
    <t>นางนวลฤดี  พิมุขกรพงศ์</t>
  </si>
  <si>
    <t>นายณัฐชานนท์  แสงโชติ</t>
  </si>
  <si>
    <t>นายสมถวิล  จันทร์สิงห์</t>
  </si>
  <si>
    <t>บริษัท ทอสเท็ม ประเทศไทย จำกัด</t>
  </si>
  <si>
    <t>ตรวจติดตาม</t>
  </si>
  <si>
    <t>เตรียมแบบฟอร์ม</t>
  </si>
  <si>
    <t>ประเมิน</t>
  </si>
  <si>
    <t>แจ้งหัวหน้างาน</t>
  </si>
  <si>
    <t>ละเอียด รอบคอบ</t>
  </si>
  <si>
    <t>คอมพิวเตอร์ ปริ้นเตอร์ กระดาษ</t>
  </si>
  <si>
    <t>ได้แบบฟอร์มใบเช็คชีทที่ถูกต้องตามที่บริษัทกำหนด</t>
  </si>
  <si>
    <t>กระดาษบาดมือ ไฟดูด</t>
  </si>
  <si>
    <t>ดลิ้ปบอร์ด ใบเช็คชีท ปากกา</t>
  </si>
  <si>
    <t>ความรู้ในการปฏิบัติงานแต่ละขั้นตอน</t>
  </si>
  <si>
    <t>สอบถามครบถ้วนทุกข้อที่กำหนด</t>
  </si>
  <si>
    <t xml:space="preserve">ไม่มีอคติ ละเอียด ช่างสังเกต </t>
  </si>
  <si>
    <t>เรียงลำดับตามหัวข้อที่กำหนด</t>
  </si>
  <si>
    <t>แผนการตรวจ, ใบเช็คชีท</t>
  </si>
  <si>
    <t>การสื่อสารได้อย่างถูกต้อง</t>
  </si>
  <si>
    <t>ต้องบันทึกผลการประเมินให้ถูกต้อง ครบถ้วน ตามความเป็นจริง</t>
  </si>
  <si>
    <t>ถาม/ตอบ  one by one และสังเกตพฤติกรรม</t>
  </si>
  <si>
    <t>หัวหน้างานลงลายมือชื่อเมื่อครบ 4 ครั้ง</t>
  </si>
  <si>
    <t>จัดเก็บข้อมูล</t>
  </si>
  <si>
    <t>คอมพิวเตอร์ ปริ้นเตอร์ กระดาษ แฟ้มเอกสาร</t>
  </si>
  <si>
    <t>ต้องจัดเก็บข้อมูลให้ถูกต้อง ครบถ้วน ตามความเป็นจริง</t>
  </si>
  <si>
    <t>นายวศิน  สิงหโยทะกา</t>
  </si>
  <si>
    <t xml:space="preserve"> การใช้โปรแกรม MS-OFFICE</t>
  </si>
  <si>
    <t>สร้างสื่อการสอนด้วยโปรแกรมเพาเวอร์พ้อยท์</t>
  </si>
  <si>
    <t>สร้างสื่อการสอนด้วยมัลติมีเดีย</t>
  </si>
  <si>
    <t xml:space="preserve">ใบเช็คชีท </t>
  </si>
  <si>
    <t>ใบเช็คชีท คอมพิวเตอร์</t>
  </si>
  <si>
    <t>การใช้โปรแกรมเพาเวอร์พ้อยท์</t>
  </si>
  <si>
    <t>ไม่มีอคติในการทำงาน</t>
  </si>
  <si>
    <t>ต้องวิเคราะห์สาเหตุให้ถูกต้อง ครบถ้วน ตามความเป็นจริง</t>
  </si>
  <si>
    <t>ต้องสรุปผลให้ถูกต้อง ครบถ้วน ตามความเป็นจริง</t>
  </si>
  <si>
    <t>ความรู้ในการปฏิบัติงานแต่ละขั้นตอน การใช้โปรแกรมเพาเวอร์พ้อยท์</t>
  </si>
  <si>
    <t>มีความชำนาญในการปฏิบัติงาน</t>
  </si>
  <si>
    <t>กระดาษ คอมพิวเตอร์ โปรเจคเตอร์</t>
  </si>
  <si>
    <t>กระดาษ</t>
  </si>
  <si>
    <t>ส่งแผนการตรวจทุกเดือน</t>
  </si>
  <si>
    <t>แจ้งแผนการฝึกอบรมให้หัวหน้าโรงงาน</t>
  </si>
  <si>
    <t>ทำแผนการ  Re - training ทุกเดือนครบทุกหัวข้อ</t>
  </si>
  <si>
    <t xml:space="preserve"> ใบเช็คชีท ปากกา</t>
  </si>
  <si>
    <t>การรับพนักงานใหม่</t>
  </si>
  <si>
    <t>การผลิตสื่อการฝึกอบรมพนักงาน</t>
  </si>
  <si>
    <t>การตรวจติดตามพนักงาน</t>
  </si>
  <si>
    <t>การฝึกอบรมพนักงาน</t>
  </si>
  <si>
    <t>ทดสอบภาคปฏิบัติพนักงานใหม่</t>
  </si>
  <si>
    <t>ทดสอบภาคทฤษฎีพนักงานใหม่</t>
  </si>
  <si>
    <t>เตรียมเอกสารแบบทดสอบพนักงานใหม่</t>
  </si>
  <si>
    <t>สัมภาษณ์พนักงานใหม่</t>
  </si>
  <si>
    <t>สรุปผลการทดสอบพนักงานใหม่</t>
  </si>
  <si>
    <t>แจ้งพนักงานใหม่เข้ารับการอบรม</t>
  </si>
  <si>
    <t>วางแผนการฝึกอบรมพนักงาน</t>
  </si>
  <si>
    <t>เตรียมอุปกรณ์ในการฝึกอบรมพนักงาน</t>
  </si>
  <si>
    <t>ฝึกอบรมภาคทฤษฎีพนักงาน</t>
  </si>
  <si>
    <t>ฝึกภาคปฏิบัติพนักงาน</t>
  </si>
  <si>
    <t>ส่งพนักงานเข้าไลน์การผลิต</t>
  </si>
  <si>
    <t>Re-trainning พนักงานเก่า</t>
  </si>
  <si>
    <t>วางแผนการตรวจติดตามพนักงาน</t>
  </si>
  <si>
    <t>ตรวจติดตามพนักงานใหม่รายสัปดาห์</t>
  </si>
  <si>
    <t>ตรวจติดตามพนักงานเก่ารายเดือน</t>
  </si>
  <si>
    <t>รายงานผลการตรวจติดตามพนักงานประจำเดือน</t>
  </si>
  <si>
    <t>จัดทำคู่มือการปฏิบัติงาน</t>
  </si>
  <si>
    <t>จัดทำบอร์ดความรู้ในการปฏิบัติงาน</t>
  </si>
  <si>
    <t>เตรียมแบบฟอร์มการตรวจติดตามพนักงาน</t>
  </si>
  <si>
    <t>กำหนดวันเข้าตรวจติดตามพนักงาน</t>
  </si>
  <si>
    <t>แจ้งแผนการตรวจติดตามให้หัวหน้าลายการผลิต</t>
  </si>
  <si>
    <t>ลำดับขั้นในการแจ้ง  วิธีการสื่อสารได้อย่างถูกต้อง</t>
  </si>
  <si>
    <t>จิตวิทยาในการพูด</t>
  </si>
  <si>
    <t>กำหนดแผนฝึกอบรมพนักงาน</t>
  </si>
  <si>
    <t>บันทึกข้อมูลในคอมพิวเตอร์และจัดเก็บในแฟ้มเอกสาร</t>
  </si>
  <si>
    <t>มีความรับผิดชอบ ตรงต่อเวลา</t>
  </si>
  <si>
    <t>ส่งแผนครบถ้วน ตรงเวลาที่กำหนด</t>
  </si>
  <si>
    <t>ส่งเอกสารครบถ้วน</t>
  </si>
  <si>
    <t>จัดเตรียมสื่อการฝึกอบรมพนักงาน</t>
  </si>
  <si>
    <t>ความรู้เกี่ยวกับการจัดฝึกอบรม</t>
  </si>
  <si>
    <t>ละเอียด รอบคอบ มีความรับผิดชอบ ตรงต่อเวลา</t>
  </si>
  <si>
    <t>จัดเตรียมสื่อ อุปกรณ์การฝึกอบรมครบถ้วน</t>
  </si>
  <si>
    <t>ระวังคอมพิวเตอร์ ปริ้นเตอร์ กระดาษ คู่มือการปฏิบัติงาน โปรเจคเตอร์ บอร์ด ไม่รับความเสียหาย</t>
  </si>
  <si>
    <t>อบรมพนักงานตามแผนการฝึกอบรม</t>
  </si>
  <si>
    <t xml:space="preserve"> คอมพิวเตอร์ ปริ้นเตอร์ กระดาษ คู่มือการปฏิบัติงาน โปรเจคเตอร์ บอร์ด สื่อมัลติมีเดีย การใช้โปรแกรม MS-powerpoint  การใช้โปรแกรมมัลติมีเดีย เทคนิคการสอนงาน</t>
  </si>
  <si>
    <t>สามารถฝึกอบรมให้พนักงานปฏิบัติงานได้อย่างถูกต้อง ตามรูปแบบและเวลาที่กำหนด</t>
  </si>
  <si>
    <t>มีทัศนคติที่ดีต่อหน่วยงาน มีความอดทนอดกลั้น มีการควบคุมอารมณ์</t>
  </si>
  <si>
    <t>ระวังการใช้เครื่องมือในการฝึกอบรม  ระวังการใช้คำในการฝึกอบรม</t>
  </si>
  <si>
    <t>คอมพิวเตอร์ ปริ้นเตอร์ แบบทดสอบ คู่มือการปฏิบัติงาน โปรเจคเตอร์ บอร์ด สื่อมัลติมีเดีย</t>
  </si>
  <si>
    <t>แบบทดสอบ ชุดอุปกรณ์ฝึกตามไลน์การผลิต</t>
  </si>
  <si>
    <t xml:space="preserve">มีทัศนคติที่ดีต่อหน่วยงาน มีความอดทนอดกลั้น มีการควบคุมอารมณ์ </t>
  </si>
  <si>
    <t>สามารถทดสอบให้พนักงานผ่านได้ตามเกณฑ์ของบริษัทกำหนด</t>
  </si>
  <si>
    <t>ตามหลักความปลอดภัยในการทำงานของบริษัท</t>
  </si>
  <si>
    <t>ทดสอบหลังการฝึกอบรมพนักงาน</t>
  </si>
  <si>
    <t>ประเมินผลการฝึกอบรมพนักงาน</t>
  </si>
  <si>
    <t>ความรู้ในการปฏิบัติงานแต่ละขั้นตอนของไลน์การผลิต</t>
  </si>
  <si>
    <t>มีความชำนาญในการทดสอบ ความรู้ในการปฏิบัติงานแต่ละขั้นตอนของไลน์การผลิต</t>
  </si>
  <si>
    <t>ต้องบันทึกข้อมูลในฐานข้อมูลให้ถูกต้อง ครบถ้วน ตามความเป็นจริง</t>
  </si>
  <si>
    <t>ไฟดูด กระดาษบาดมือ  กรอกข้อมูลสลับบุคคล</t>
  </si>
  <si>
    <t>เป็นไปตามข้อกำหนดของบริษัท</t>
  </si>
  <si>
    <t>รวบรวมข้อมูลการตรวจติดตามพนักงาน</t>
  </si>
  <si>
    <t>สรุปผลพนักงานผ่านการตรวจติดตาม</t>
  </si>
  <si>
    <t>สรุปผลพนักงานไม่ผ่านการตรวจติดตาม</t>
  </si>
  <si>
    <t>วิเคราะห์สาเหตุที่ทำให้พนักงานไม่ผ่านการตรวจติดตาม</t>
  </si>
  <si>
    <t>เสนอวิธีแก้ไขปัญหาพนักงานไม่ผ่านการตรวจติดตาม</t>
  </si>
  <si>
    <t>ความรู้ในการปฏิบัติงานแต่ละขั้นตอน ตามใบเช็คชีท</t>
  </si>
  <si>
    <t>ต้องรวบรวมข้อมูลการตรวจติดตามพนักงานให้ถูกต้อง ครบถ้วน ตามความเป็นจริง</t>
  </si>
  <si>
    <t>กระดาษบาดมือ  เอกสารสูญหาย</t>
  </si>
  <si>
    <t>ex 1</t>
  </si>
  <si>
    <t>ex2</t>
  </si>
  <si>
    <t>การใช้โปรแกรม ms-office  การสื่อสารได้อย่างถูกต้อง</t>
  </si>
  <si>
    <t>การใช้โปรแกรม ms-office  ความรู้ในการปฏิบัติงานแต่ละขั้นตอน</t>
  </si>
  <si>
    <t>การใช้โปรแกรม ms-office  ความรู้ในการปฏิบัติงานแต่ละขั้นตอน  ลำดับขั้นในการแจ้ง วิธีการสื่อสารได้อย่างถูกต้อง</t>
  </si>
  <si>
    <t xml:space="preserve"> ความรู้ในการปฏิบัติงานแต่ละขั้นตอนตามใบเช็คชีท ความรู้ในการปฏิบัติงานแต่ละขั้นตอน การใช้โปรแกรมเพาเวอร์พ้อยท์</t>
  </si>
  <si>
    <t>ผลรวม(คะแนน)</t>
  </si>
  <si>
    <t>เวลาที่ใช้(ความรู้)</t>
  </si>
  <si>
    <t>เวลาที่ใช้(ปฏิบัติ)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</si>
</sst>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0.0"/>
  </numFmts>
  <fonts count="3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Angsana New"/>
      <family val="1"/>
    </font>
    <font>
      <sz val="14"/>
      <name val="Angsana New"/>
      <family val="1"/>
    </font>
    <font>
      <b/>
      <sz val="18"/>
      <name val="Angsana New"/>
      <family val="1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u/>
      <sz val="18"/>
      <name val="Angsana New"/>
      <family val="1"/>
    </font>
    <font>
      <sz val="18"/>
      <name val="Angsana New"/>
      <family val="1"/>
    </font>
    <font>
      <b/>
      <sz val="14"/>
      <name val="Angsana New"/>
      <family val="1"/>
    </font>
    <font>
      <b/>
      <sz val="22"/>
      <name val="Angsana New"/>
      <family val="1"/>
    </font>
    <font>
      <sz val="12"/>
      <name val="Angsana New"/>
      <family val="1"/>
    </font>
    <font>
      <sz val="14"/>
      <name val="Arial"/>
      <family val="2"/>
    </font>
    <font>
      <b/>
      <sz val="12"/>
      <name val="Angsana New"/>
      <family val="1"/>
    </font>
    <font>
      <i/>
      <sz val="16"/>
      <name val="Angsana New"/>
      <family val="1"/>
    </font>
    <font>
      <sz val="16"/>
      <color rgb="FFFF0000"/>
      <name val="Browallia New"/>
      <family val="2"/>
    </font>
    <font>
      <sz val="16"/>
      <color theme="1"/>
      <name val="Browallia New"/>
      <family val="2"/>
    </font>
    <font>
      <sz val="14"/>
      <name val="Cordia New"/>
      <family val="2"/>
    </font>
    <font>
      <b/>
      <sz val="18"/>
      <name val="AngsanaUPC"/>
      <family val="1"/>
      <charset val="222"/>
    </font>
    <font>
      <b/>
      <sz val="14"/>
      <name val="AngsanaUPC"/>
      <family val="1"/>
      <charset val="222"/>
    </font>
    <font>
      <b/>
      <sz val="11"/>
      <name val="AngsanaUPC"/>
      <family val="1"/>
      <charset val="222"/>
    </font>
    <font>
      <b/>
      <sz val="12"/>
      <name val="AngsanaUPC"/>
      <family val="1"/>
      <charset val="222"/>
    </font>
    <font>
      <b/>
      <sz val="16"/>
      <name val="AngsanaUPC"/>
      <family val="1"/>
      <charset val="222"/>
    </font>
    <font>
      <sz val="16"/>
      <name val="AngsanaUPC"/>
      <family val="1"/>
    </font>
    <font>
      <b/>
      <sz val="24"/>
      <name val="AngsanaUPC"/>
      <family val="1"/>
      <charset val="222"/>
    </font>
    <font>
      <b/>
      <sz val="16"/>
      <name val="Cordia New"/>
      <family val="2"/>
    </font>
    <font>
      <sz val="16"/>
      <name val="Cordia New"/>
      <family val="2"/>
    </font>
    <font>
      <sz val="14"/>
      <color theme="0"/>
      <name val="Cordia New"/>
      <family val="2"/>
    </font>
    <font>
      <sz val="11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b/>
      <sz val="14"/>
      <name val="Cordia New"/>
      <family val="2"/>
    </font>
    <font>
      <b/>
      <sz val="11"/>
      <name val="Cordia New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18" fillId="0" borderId="0"/>
    <xf numFmtId="9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409">
    <xf numFmtId="0" fontId="0" fillId="0" borderId="0" xfId="0"/>
    <xf numFmtId="0" fontId="3" fillId="0" borderId="0" xfId="1" applyFont="1"/>
    <xf numFmtId="0" fontId="3" fillId="0" borderId="1" xfId="1" applyFont="1" applyBorder="1"/>
    <xf numFmtId="0" fontId="4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2" borderId="3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7" fillId="2" borderId="3" xfId="2" applyFont="1" applyFill="1" applyBorder="1" applyAlignment="1">
      <alignment vertical="center"/>
    </xf>
    <xf numFmtId="0" fontId="6" fillId="0" borderId="0" xfId="2" applyFont="1" applyFill="1" applyBorder="1" applyAlignment="1"/>
    <xf numFmtId="0" fontId="4" fillId="0" borderId="0" xfId="2" applyFont="1" applyFill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8" fillId="0" borderId="0" xfId="1" applyFont="1" applyFill="1" applyBorder="1" applyAlignment="1">
      <alignment horizontal="left"/>
    </xf>
    <xf numFmtId="0" fontId="9" fillId="0" borderId="0" xfId="1" applyFont="1" applyFill="1" applyBorder="1" applyAlignment="1"/>
    <xf numFmtId="0" fontId="6" fillId="0" borderId="1" xfId="1" applyFont="1" applyBorder="1"/>
    <xf numFmtId="0" fontId="6" fillId="0" borderId="0" xfId="1" applyFont="1" applyBorder="1"/>
    <xf numFmtId="0" fontId="6" fillId="0" borderId="2" xfId="1" applyFont="1" applyBorder="1"/>
    <xf numFmtId="0" fontId="6" fillId="0" borderId="0" xfId="1" applyFont="1"/>
    <xf numFmtId="0" fontId="3" fillId="0" borderId="1" xfId="1" applyFont="1" applyBorder="1" applyAlignment="1">
      <alignment horizontal="center"/>
    </xf>
    <xf numFmtId="0" fontId="10" fillId="3" borderId="4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10" fillId="3" borderId="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vertical="center"/>
    </xf>
    <xf numFmtId="0" fontId="3" fillId="4" borderId="11" xfId="1" applyFont="1" applyFill="1" applyBorder="1" applyAlignment="1">
      <alignment vertical="center"/>
    </xf>
    <xf numFmtId="0" fontId="3" fillId="4" borderId="12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vertical="center"/>
    </xf>
    <xf numFmtId="0" fontId="3" fillId="4" borderId="13" xfId="1" applyFont="1" applyFill="1" applyBorder="1" applyAlignment="1">
      <alignment vertical="center"/>
    </xf>
    <xf numFmtId="0" fontId="3" fillId="4" borderId="14" xfId="1" applyFont="1" applyFill="1" applyBorder="1" applyAlignment="1">
      <alignment horizontal="center" vertical="center"/>
    </xf>
    <xf numFmtId="0" fontId="3" fillId="4" borderId="14" xfId="1" applyFont="1" applyFill="1" applyBorder="1" applyAlignment="1">
      <alignment vertical="center"/>
    </xf>
    <xf numFmtId="0" fontId="3" fillId="4" borderId="15" xfId="1" applyFont="1" applyFill="1" applyBorder="1" applyAlignment="1">
      <alignment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0" borderId="18" xfId="1" applyFont="1" applyBorder="1" applyAlignment="1">
      <alignment horizontal="center" vertical="center"/>
    </xf>
    <xf numFmtId="0" fontId="3" fillId="0" borderId="18" xfId="1" applyFont="1" applyBorder="1" applyAlignment="1">
      <alignment vertical="center"/>
    </xf>
    <xf numFmtId="0" fontId="3" fillId="0" borderId="19" xfId="1" applyFont="1" applyBorder="1" applyAlignment="1">
      <alignment vertical="center"/>
    </xf>
    <xf numFmtId="0" fontId="3" fillId="4" borderId="12" xfId="1" applyFont="1" applyFill="1" applyBorder="1" applyAlignment="1">
      <alignment horizontal="center"/>
    </xf>
    <xf numFmtId="0" fontId="3" fillId="4" borderId="12" xfId="1" applyFont="1" applyFill="1" applyBorder="1"/>
    <xf numFmtId="0" fontId="3" fillId="4" borderId="13" xfId="1" applyFont="1" applyFill="1" applyBorder="1"/>
    <xf numFmtId="0" fontId="3" fillId="4" borderId="14" xfId="1" applyFont="1" applyFill="1" applyBorder="1" applyAlignment="1">
      <alignment horizontal="center"/>
    </xf>
    <xf numFmtId="0" fontId="3" fillId="4" borderId="14" xfId="1" applyFont="1" applyFill="1" applyBorder="1"/>
    <xf numFmtId="0" fontId="3" fillId="4" borderId="15" xfId="1" applyFont="1" applyFill="1" applyBorder="1"/>
    <xf numFmtId="0" fontId="3" fillId="0" borderId="8" xfId="1" applyFont="1" applyBorder="1"/>
    <xf numFmtId="0" fontId="3" fillId="0" borderId="0" xfId="1" applyFont="1" applyBorder="1"/>
    <xf numFmtId="0" fontId="3" fillId="0" borderId="3" xfId="1" applyFont="1" applyBorder="1"/>
    <xf numFmtId="0" fontId="3" fillId="0" borderId="20" xfId="1" applyFont="1" applyBorder="1"/>
    <xf numFmtId="0" fontId="3" fillId="0" borderId="21" xfId="1" applyFont="1" applyBorder="1"/>
    <xf numFmtId="0" fontId="1" fillId="0" borderId="0" xfId="1"/>
    <xf numFmtId="0" fontId="4" fillId="5" borderId="22" xfId="1" applyFont="1" applyFill="1" applyBorder="1" applyAlignment="1"/>
    <xf numFmtId="0" fontId="9" fillId="0" borderId="0" xfId="1" applyFont="1"/>
    <xf numFmtId="0" fontId="8" fillId="0" borderId="4" xfId="1" applyFont="1" applyBorder="1" applyAlignment="1">
      <alignment horizontal="center"/>
    </xf>
    <xf numFmtId="0" fontId="13" fillId="0" borderId="0" xfId="1" applyFont="1"/>
    <xf numFmtId="0" fontId="8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/>
    <xf numFmtId="0" fontId="13" fillId="0" borderId="0" xfId="1" applyFont="1" applyFill="1"/>
    <xf numFmtId="0" fontId="13" fillId="0" borderId="0" xfId="1" applyFont="1" applyFill="1" applyBorder="1" applyAlignment="1">
      <alignment horizontal="center"/>
    </xf>
    <xf numFmtId="0" fontId="1" fillId="0" borderId="0" xfId="1" applyBorder="1"/>
    <xf numFmtId="0" fontId="9" fillId="0" borderId="0" xfId="1" applyFont="1" applyBorder="1"/>
    <xf numFmtId="0" fontId="6" fillId="0" borderId="4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29" xfId="1" applyFont="1" applyBorder="1" applyAlignment="1">
      <alignment vertical="center"/>
    </xf>
    <xf numFmtId="0" fontId="11" fillId="0" borderId="30" xfId="1" applyFont="1" applyBorder="1" applyAlignment="1">
      <alignment vertical="center"/>
    </xf>
    <xf numFmtId="0" fontId="11" fillId="0" borderId="31" xfId="1" applyFont="1" applyBorder="1" applyAlignment="1">
      <alignment vertical="center"/>
    </xf>
    <xf numFmtId="0" fontId="9" fillId="0" borderId="1" xfId="1" applyFont="1" applyBorder="1"/>
    <xf numFmtId="0" fontId="9" fillId="0" borderId="2" xfId="1" applyFont="1" applyBorder="1"/>
    <xf numFmtId="0" fontId="7" fillId="0" borderId="1" xfId="1" applyFont="1" applyBorder="1"/>
    <xf numFmtId="0" fontId="8" fillId="0" borderId="1" xfId="1" applyFont="1" applyBorder="1"/>
    <xf numFmtId="0" fontId="1" fillId="0" borderId="1" xfId="1" applyBorder="1"/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vertical="center"/>
    </xf>
    <xf numFmtId="0" fontId="6" fillId="0" borderId="33" xfId="1" applyFont="1" applyBorder="1" applyAlignment="1">
      <alignment vertical="center"/>
    </xf>
    <xf numFmtId="0" fontId="6" fillId="0" borderId="34" xfId="1" applyFont="1" applyBorder="1" applyAlignment="1">
      <alignment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0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3" fillId="0" borderId="49" xfId="1" applyFont="1" applyBorder="1"/>
    <xf numFmtId="0" fontId="1" fillId="0" borderId="49" xfId="1" applyBorder="1"/>
    <xf numFmtId="0" fontId="3" fillId="0" borderId="0" xfId="1" applyFont="1" applyBorder="1" applyAlignment="1">
      <alignment horizontal="center" vertical="center"/>
    </xf>
    <xf numFmtId="0" fontId="1" fillId="0" borderId="2" xfId="1" applyBorder="1"/>
    <xf numFmtId="0" fontId="1" fillId="0" borderId="21" xfId="1" applyBorder="1"/>
    <xf numFmtId="0" fontId="1" fillId="0" borderId="33" xfId="1" applyBorder="1"/>
    <xf numFmtId="0" fontId="4" fillId="5" borderId="53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3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8" fillId="0" borderId="1" xfId="1" applyFont="1" applyFill="1" applyBorder="1" applyAlignment="1">
      <alignment horizontal="left"/>
    </xf>
    <xf numFmtId="0" fontId="3" fillId="0" borderId="20" xfId="1" applyFont="1" applyFill="1" applyBorder="1" applyAlignment="1">
      <alignment vertical="center"/>
    </xf>
    <xf numFmtId="0" fontId="3" fillId="0" borderId="46" xfId="1" applyFont="1" applyFill="1" applyBorder="1" applyAlignment="1">
      <alignment vertical="center"/>
    </xf>
    <xf numFmtId="0" fontId="3" fillId="0" borderId="20" xfId="1" applyFont="1" applyFill="1" applyBorder="1" applyAlignment="1">
      <alignment horizontal="left" vertical="center" wrapText="1"/>
    </xf>
    <xf numFmtId="0" fontId="3" fillId="0" borderId="59" xfId="1" applyFont="1" applyFill="1" applyBorder="1" applyAlignment="1">
      <alignment horizontal="center" vertical="top"/>
    </xf>
    <xf numFmtId="0" fontId="3" fillId="0" borderId="3" xfId="1" applyFont="1" applyBorder="1" applyAlignment="1">
      <alignment horizontal="left" vertical="top" wrapText="1"/>
    </xf>
    <xf numFmtId="0" fontId="3" fillId="0" borderId="3" xfId="1" applyFont="1" applyFill="1" applyBorder="1" applyAlignment="1">
      <alignment horizontal="left" vertical="top" wrapText="1"/>
    </xf>
    <xf numFmtId="0" fontId="3" fillId="0" borderId="45" xfId="1" applyFont="1" applyFill="1" applyBorder="1" applyAlignment="1">
      <alignment horizontal="left" vertical="top" wrapText="1"/>
    </xf>
    <xf numFmtId="0" fontId="3" fillId="0" borderId="3" xfId="1" applyFont="1" applyBorder="1" applyAlignment="1">
      <alignment horizontal="left" indent="1"/>
    </xf>
    <xf numFmtId="0" fontId="3" fillId="0" borderId="20" xfId="1" applyFont="1" applyBorder="1" applyAlignment="1">
      <alignment horizontal="left" indent="1"/>
    </xf>
    <xf numFmtId="0" fontId="16" fillId="0" borderId="0" xfId="0" applyFont="1"/>
    <xf numFmtId="0" fontId="17" fillId="0" borderId="0" xfId="0" applyFont="1"/>
    <xf numFmtId="0" fontId="17" fillId="0" borderId="3" xfId="0" applyFont="1" applyBorder="1"/>
    <xf numFmtId="0" fontId="17" fillId="11" borderId="3" xfId="0" applyFont="1" applyFill="1" applyBorder="1"/>
    <xf numFmtId="0" fontId="3" fillId="0" borderId="60" xfId="1" applyFont="1" applyFill="1" applyBorder="1" applyAlignment="1">
      <alignment horizontal="center" vertical="top"/>
    </xf>
    <xf numFmtId="0" fontId="18" fillId="0" borderId="0" xfId="3"/>
    <xf numFmtId="0" fontId="20" fillId="12" borderId="3" xfId="3" applyFont="1" applyFill="1" applyBorder="1" applyAlignment="1">
      <alignment horizontal="center" vertical="center"/>
    </xf>
    <xf numFmtId="0" fontId="18" fillId="12" borderId="3" xfId="3" applyFill="1" applyBorder="1" applyAlignment="1">
      <alignment horizontal="center"/>
    </xf>
    <xf numFmtId="0" fontId="23" fillId="0" borderId="3" xfId="3" applyFont="1" applyBorder="1" applyAlignment="1">
      <alignment horizontal="left" vertical="center"/>
    </xf>
    <xf numFmtId="0" fontId="18" fillId="13" borderId="3" xfId="3" applyFill="1" applyBorder="1" applyAlignment="1">
      <alignment horizontal="center" vertical="center"/>
    </xf>
    <xf numFmtId="0" fontId="18" fillId="0" borderId="3" xfId="3" applyBorder="1"/>
    <xf numFmtId="0" fontId="24" fillId="0" borderId="3" xfId="3" applyFont="1" applyBorder="1" applyAlignment="1">
      <alignment horizontal="left" indent="1"/>
    </xf>
    <xf numFmtId="0" fontId="23" fillId="11" borderId="3" xfId="3" applyFont="1" applyFill="1" applyBorder="1" applyAlignment="1">
      <alignment horizontal="center"/>
    </xf>
    <xf numFmtId="0" fontId="20" fillId="11" borderId="3" xfId="4" applyNumberFormat="1" applyFont="1" applyFill="1" applyBorder="1" applyAlignment="1">
      <alignment horizontal="center"/>
    </xf>
    <xf numFmtId="1" fontId="18" fillId="11" borderId="3" xfId="3" applyNumberFormat="1" applyFill="1" applyBorder="1" applyAlignment="1">
      <alignment horizontal="center"/>
    </xf>
    <xf numFmtId="0" fontId="20" fillId="12" borderId="3" xfId="3" applyFont="1" applyFill="1" applyBorder="1" applyAlignment="1">
      <alignment horizontal="center" vertical="center"/>
    </xf>
    <xf numFmtId="0" fontId="23" fillId="0" borderId="3" xfId="3" applyFont="1" applyBorder="1" applyAlignment="1">
      <alignment horizontal="left" vertical="center" wrapText="1"/>
    </xf>
    <xf numFmtId="0" fontId="18" fillId="0" borderId="3" xfId="3" applyFill="1" applyBorder="1" applyAlignment="1">
      <alignment horizontal="center" vertical="center"/>
    </xf>
    <xf numFmtId="0" fontId="24" fillId="0" borderId="3" xfId="3" applyFont="1" applyBorder="1" applyAlignment="1">
      <alignment horizontal="left" wrapText="1" indent="1"/>
    </xf>
    <xf numFmtId="0" fontId="26" fillId="0" borderId="0" xfId="3" applyFont="1" applyAlignment="1">
      <alignment horizontal="left"/>
    </xf>
    <xf numFmtId="0" fontId="27" fillId="0" borderId="0" xfId="3" applyFont="1"/>
    <xf numFmtId="0" fontId="26" fillId="0" borderId="0" xfId="3" applyFont="1" applyBorder="1" applyAlignment="1">
      <alignment horizontal="left"/>
    </xf>
    <xf numFmtId="0" fontId="26" fillId="0" borderId="3" xfId="3" applyFont="1" applyFill="1" applyBorder="1" applyAlignment="1">
      <alignment horizontal="center"/>
    </xf>
    <xf numFmtId="0" fontId="26" fillId="0" borderId="3" xfId="3" applyFont="1" applyFill="1" applyBorder="1" applyAlignment="1">
      <alignment horizontal="center" vertical="center"/>
    </xf>
    <xf numFmtId="0" fontId="26" fillId="0" borderId="3" xfId="3" applyFont="1" applyBorder="1" applyAlignment="1">
      <alignment horizontal="center"/>
    </xf>
    <xf numFmtId="0" fontId="27" fillId="0" borderId="3" xfId="3" applyFont="1" applyFill="1" applyBorder="1" applyAlignment="1">
      <alignment horizontal="center"/>
    </xf>
    <xf numFmtId="0" fontId="26" fillId="0" borderId="3" xfId="3" applyFont="1" applyFill="1" applyBorder="1" applyAlignment="1">
      <alignment horizontal="left" vertical="center" wrapText="1"/>
    </xf>
    <xf numFmtId="0" fontId="27" fillId="0" borderId="3" xfId="3" applyFont="1" applyBorder="1"/>
    <xf numFmtId="0" fontId="27" fillId="0" borderId="3" xfId="3" applyFont="1" applyFill="1" applyBorder="1" applyAlignment="1">
      <alignment horizontal="left"/>
    </xf>
    <xf numFmtId="0" fontId="26" fillId="0" borderId="3" xfId="3" applyFont="1" applyFill="1" applyBorder="1" applyAlignment="1">
      <alignment horizontal="left" vertical="center"/>
    </xf>
    <xf numFmtId="0" fontId="23" fillId="11" borderId="3" xfId="3" applyFont="1" applyFill="1" applyBorder="1" applyAlignment="1">
      <alignment horizontal="right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1" fontId="28" fillId="13" borderId="3" xfId="3" applyNumberFormat="1" applyFont="1" applyFill="1" applyBorder="1" applyAlignment="1">
      <alignment horizontal="center"/>
    </xf>
    <xf numFmtId="0" fontId="28" fillId="13" borderId="3" xfId="3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20" fillId="12" borderId="3" xfId="3" applyFont="1" applyFill="1" applyBorder="1" applyAlignment="1">
      <alignment horizontal="center" vertical="center"/>
    </xf>
    <xf numFmtId="0" fontId="20" fillId="12" borderId="3" xfId="3" applyFont="1" applyFill="1" applyBorder="1" applyAlignment="1">
      <alignment horizontal="center" vertical="center" wrapText="1"/>
    </xf>
    <xf numFmtId="14" fontId="17" fillId="11" borderId="3" xfId="0" applyNumberFormat="1" applyFont="1" applyFill="1" applyBorder="1" applyAlignment="1">
      <alignment horizontal="left"/>
    </xf>
    <xf numFmtId="0" fontId="18" fillId="14" borderId="3" xfId="3" applyFill="1" applyBorder="1" applyAlignment="1">
      <alignment horizontal="center" vertical="center"/>
    </xf>
    <xf numFmtId="0" fontId="18" fillId="15" borderId="3" xfId="3" applyFill="1" applyBorder="1" applyAlignment="1">
      <alignment horizontal="center" vertical="center"/>
    </xf>
    <xf numFmtId="0" fontId="23" fillId="13" borderId="3" xfId="3" applyFont="1" applyFill="1" applyBorder="1" applyAlignment="1">
      <alignment horizontal="center"/>
    </xf>
    <xf numFmtId="0" fontId="18" fillId="0" borderId="0" xfId="3" applyFont="1"/>
    <xf numFmtId="0" fontId="3" fillId="0" borderId="5" xfId="1" applyFont="1" applyBorder="1" applyAlignment="1">
      <alignment horizontal="left" vertical="top" wrapText="1"/>
    </xf>
    <xf numFmtId="0" fontId="3" fillId="0" borderId="5" xfId="1" applyFont="1" applyFill="1" applyBorder="1" applyAlignment="1">
      <alignment horizontal="left" vertical="top" wrapText="1"/>
    </xf>
    <xf numFmtId="0" fontId="3" fillId="0" borderId="51" xfId="1" applyFont="1" applyFill="1" applyBorder="1" applyAlignment="1">
      <alignment horizontal="left" vertical="top" wrapText="1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9" fontId="20" fillId="12" borderId="3" xfId="6" applyFont="1" applyFill="1" applyBorder="1" applyAlignment="1">
      <alignment horizontal="center" vertical="center" wrapText="1"/>
    </xf>
    <xf numFmtId="9" fontId="20" fillId="11" borderId="3" xfId="6" applyFont="1" applyFill="1" applyBorder="1" applyAlignment="1">
      <alignment horizontal="center"/>
    </xf>
    <xf numFmtId="9" fontId="23" fillId="0" borderId="3" xfId="6" applyFont="1" applyBorder="1" applyAlignment="1">
      <alignment horizontal="center"/>
    </xf>
    <xf numFmtId="9" fontId="23" fillId="13" borderId="3" xfId="6" applyFont="1" applyFill="1" applyBorder="1" applyAlignment="1">
      <alignment horizontal="center"/>
    </xf>
    <xf numFmtId="9" fontId="18" fillId="0" borderId="0" xfId="6" applyFont="1"/>
    <xf numFmtId="0" fontId="20" fillId="12" borderId="3" xfId="3" applyFont="1" applyFill="1" applyBorder="1" applyAlignment="1">
      <alignment horizontal="center" vertical="center" wrapText="1"/>
    </xf>
    <xf numFmtId="187" fontId="18" fillId="0" borderId="3" xfId="3" applyNumberFormat="1" applyFont="1" applyBorder="1"/>
    <xf numFmtId="1" fontId="18" fillId="0" borderId="3" xfId="3" applyNumberFormat="1" applyFont="1" applyBorder="1" applyAlignment="1">
      <alignment horizontal="center"/>
    </xf>
    <xf numFmtId="10" fontId="31" fillId="13" borderId="3" xfId="5" applyNumberFormat="1" applyFont="1" applyFill="1" applyBorder="1" applyAlignment="1">
      <alignment horizontal="center"/>
    </xf>
    <xf numFmtId="10" fontId="18" fillId="0" borderId="0" xfId="3" applyNumberFormat="1"/>
    <xf numFmtId="10" fontId="18" fillId="12" borderId="3" xfId="3" applyNumberFormat="1" applyFill="1" applyBorder="1" applyAlignment="1">
      <alignment horizontal="center"/>
    </xf>
    <xf numFmtId="10" fontId="20" fillId="11" borderId="3" xfId="5" applyNumberFormat="1" applyFont="1" applyFill="1" applyBorder="1" applyAlignment="1">
      <alignment horizontal="center"/>
    </xf>
    <xf numFmtId="10" fontId="18" fillId="0" borderId="3" xfId="3" applyNumberFormat="1" applyFont="1" applyBorder="1"/>
    <xf numFmtId="10" fontId="18" fillId="11" borderId="3" xfId="3" applyNumberFormat="1" applyFill="1" applyBorder="1" applyAlignment="1">
      <alignment horizontal="center"/>
    </xf>
    <xf numFmtId="10" fontId="18" fillId="0" borderId="3" xfId="3" applyNumberFormat="1" applyBorder="1"/>
    <xf numFmtId="10" fontId="28" fillId="13" borderId="3" xfId="3" applyNumberFormat="1" applyFont="1" applyFill="1" applyBorder="1" applyAlignment="1">
      <alignment horizontal="center"/>
    </xf>
    <xf numFmtId="0" fontId="18" fillId="0" borderId="0" xfId="3" applyAlignment="1">
      <alignment horizontal="center"/>
    </xf>
    <xf numFmtId="1" fontId="18" fillId="0" borderId="0" xfId="3" applyNumberFormat="1" applyAlignment="1">
      <alignment horizontal="center"/>
    </xf>
    <xf numFmtId="0" fontId="6" fillId="0" borderId="2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 wrapText="1" indent="6"/>
    </xf>
    <xf numFmtId="0" fontId="6" fillId="0" borderId="0" xfId="1" applyFont="1" applyBorder="1" applyAlignment="1">
      <alignment horizontal="left" vertical="top" wrapText="1" indent="6"/>
    </xf>
    <xf numFmtId="0" fontId="6" fillId="0" borderId="2" xfId="1" applyFont="1" applyBorder="1" applyAlignment="1">
      <alignment horizontal="left" vertical="top" wrapText="1" indent="6"/>
    </xf>
    <xf numFmtId="0" fontId="9" fillId="6" borderId="25" xfId="1" applyFont="1" applyFill="1" applyBorder="1" applyAlignment="1">
      <alignment horizontal="left" vertical="center"/>
    </xf>
    <xf numFmtId="0" fontId="9" fillId="6" borderId="4" xfId="1" applyFont="1" applyFill="1" applyBorder="1" applyAlignment="1">
      <alignment horizontal="left" vertical="center"/>
    </xf>
    <xf numFmtId="0" fontId="9" fillId="6" borderId="26" xfId="1" applyFont="1" applyFill="1" applyBorder="1" applyAlignment="1">
      <alignment horizontal="left" vertical="center"/>
    </xf>
    <xf numFmtId="0" fontId="9" fillId="6" borderId="27" xfId="1" applyFont="1" applyFill="1" applyBorder="1" applyAlignment="1">
      <alignment horizontal="left" vertical="center"/>
    </xf>
    <xf numFmtId="0" fontId="9" fillId="6" borderId="7" xfId="1" applyFont="1" applyFill="1" applyBorder="1" applyAlignment="1">
      <alignment horizontal="left" vertical="center"/>
    </xf>
    <xf numFmtId="0" fontId="9" fillId="6" borderId="28" xfId="1" applyFont="1" applyFill="1" applyBorder="1" applyAlignment="1">
      <alignment horizontal="left" vertical="center"/>
    </xf>
    <xf numFmtId="0" fontId="9" fillId="6" borderId="6" xfId="1" applyFont="1" applyFill="1" applyBorder="1" applyAlignment="1">
      <alignment horizontal="left" vertical="center"/>
    </xf>
    <xf numFmtId="0" fontId="9" fillId="6" borderId="9" xfId="1" applyFont="1" applyFill="1" applyBorder="1" applyAlignment="1">
      <alignment horizontal="left" vertical="center"/>
    </xf>
    <xf numFmtId="0" fontId="7" fillId="5" borderId="58" xfId="1" applyFont="1" applyFill="1" applyBorder="1" applyAlignment="1">
      <alignment horizontal="center" vertical="center" textRotation="90"/>
    </xf>
    <xf numFmtId="0" fontId="7" fillId="5" borderId="41" xfId="1" applyFont="1" applyFill="1" applyBorder="1" applyAlignment="1">
      <alignment horizontal="center" vertical="center" textRotation="90"/>
    </xf>
    <xf numFmtId="0" fontId="7" fillId="5" borderId="42" xfId="1" applyFont="1" applyFill="1" applyBorder="1" applyAlignment="1">
      <alignment horizontal="center" vertical="center" textRotation="90"/>
    </xf>
    <xf numFmtId="0" fontId="12" fillId="0" borderId="53" xfId="1" applyFont="1" applyBorder="1" applyAlignment="1">
      <alignment horizontal="left" vertical="center"/>
    </xf>
    <xf numFmtId="0" fontId="12" fillId="0" borderId="30" xfId="1" applyFont="1" applyBorder="1" applyAlignment="1">
      <alignment horizontal="left" vertical="center"/>
    </xf>
    <xf numFmtId="0" fontId="12" fillId="0" borderId="54" xfId="1" applyFont="1" applyBorder="1" applyAlignment="1">
      <alignment horizontal="left" vertical="center"/>
    </xf>
    <xf numFmtId="0" fontId="4" fillId="5" borderId="53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54" xfId="1" applyFont="1" applyFill="1" applyBorder="1" applyAlignment="1">
      <alignment horizontal="center" vertical="center"/>
    </xf>
    <xf numFmtId="0" fontId="12" fillId="0" borderId="24" xfId="1" applyFont="1" applyBorder="1" applyAlignment="1">
      <alignment horizontal="left" vertical="center"/>
    </xf>
    <xf numFmtId="0" fontId="12" fillId="0" borderId="22" xfId="1" applyFont="1" applyBorder="1" applyAlignment="1">
      <alignment horizontal="left" vertical="center"/>
    </xf>
    <xf numFmtId="0" fontId="12" fillId="0" borderId="23" xfId="1" applyFont="1" applyBorder="1" applyAlignment="1">
      <alignment horizontal="left" vertical="center"/>
    </xf>
    <xf numFmtId="0" fontId="4" fillId="5" borderId="40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14" fontId="9" fillId="0" borderId="24" xfId="1" applyNumberFormat="1" applyFont="1" applyBorder="1" applyAlignment="1">
      <alignment horizontal="center"/>
    </xf>
    <xf numFmtId="14" fontId="9" fillId="0" borderId="22" xfId="1" applyNumberFormat="1" applyFont="1" applyBorder="1" applyAlignment="1">
      <alignment horizontal="center"/>
    </xf>
    <xf numFmtId="14" fontId="9" fillId="0" borderId="32" xfId="1" applyNumberFormat="1" applyFont="1" applyBorder="1" applyAlignment="1">
      <alignment horizontal="center"/>
    </xf>
    <xf numFmtId="0" fontId="12" fillId="0" borderId="0" xfId="1" applyFont="1" applyBorder="1" applyAlignment="1">
      <alignment horizontal="left" vertical="center"/>
    </xf>
    <xf numFmtId="0" fontId="12" fillId="0" borderId="27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8" xfId="1" applyFont="1" applyBorder="1" applyAlignment="1">
      <alignment horizontal="left" vertical="center"/>
    </xf>
    <xf numFmtId="0" fontId="12" fillId="0" borderId="43" xfId="1" applyFont="1" applyBorder="1" applyAlignment="1">
      <alignment horizontal="left" vertical="center"/>
    </xf>
    <xf numFmtId="0" fontId="12" fillId="0" borderId="34" xfId="1" applyFont="1" applyBorder="1" applyAlignment="1">
      <alignment horizontal="left" vertical="center"/>
    </xf>
    <xf numFmtId="0" fontId="12" fillId="0" borderId="44" xfId="1" applyFont="1" applyBorder="1" applyAlignment="1">
      <alignment horizontal="left" vertical="center"/>
    </xf>
    <xf numFmtId="0" fontId="12" fillId="0" borderId="61" xfId="1" applyFont="1" applyBorder="1" applyAlignment="1">
      <alignment horizontal="left" vertical="center"/>
    </xf>
    <xf numFmtId="0" fontId="12" fillId="0" borderId="21" xfId="1" applyFont="1" applyBorder="1" applyAlignment="1">
      <alignment horizontal="left" vertical="center"/>
    </xf>
    <xf numFmtId="0" fontId="12" fillId="0" borderId="38" xfId="1" applyFont="1" applyBorder="1" applyAlignment="1">
      <alignment horizontal="left" vertical="center"/>
    </xf>
    <xf numFmtId="0" fontId="11" fillId="0" borderId="0" xfId="1" applyFont="1" applyBorder="1" applyAlignment="1">
      <alignment horizontal="center" vertical="center"/>
    </xf>
    <xf numFmtId="0" fontId="7" fillId="5" borderId="24" xfId="1" applyFont="1" applyFill="1" applyBorder="1" applyAlignment="1">
      <alignment horizontal="center"/>
    </xf>
    <xf numFmtId="0" fontId="7" fillId="5" borderId="22" xfId="1" applyFont="1" applyFill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10" fillId="5" borderId="24" xfId="1" applyFont="1" applyFill="1" applyBorder="1" applyAlignment="1">
      <alignment horizontal="center"/>
    </xf>
    <xf numFmtId="0" fontId="10" fillId="5" borderId="22" xfId="1" applyFont="1" applyFill="1" applyBorder="1" applyAlignment="1">
      <alignment horizontal="center"/>
    </xf>
    <xf numFmtId="0" fontId="10" fillId="5" borderId="23" xfId="1" applyFont="1" applyFill="1" applyBorder="1" applyAlignment="1">
      <alignment horizontal="center"/>
    </xf>
    <xf numFmtId="0" fontId="10" fillId="5" borderId="22" xfId="1" applyFont="1" applyFill="1" applyBorder="1" applyAlignment="1">
      <alignment horizontal="center" vertical="center"/>
    </xf>
    <xf numFmtId="14" fontId="6" fillId="0" borderId="27" xfId="1" applyNumberFormat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28" xfId="1" applyFont="1" applyBorder="1" applyAlignment="1">
      <alignment horizontal="center"/>
    </xf>
    <xf numFmtId="0" fontId="8" fillId="7" borderId="24" xfId="1" applyFont="1" applyFill="1" applyBorder="1" applyAlignment="1">
      <alignment horizontal="center"/>
    </xf>
    <xf numFmtId="0" fontId="8" fillId="7" borderId="22" xfId="1" applyFont="1" applyFill="1" applyBorder="1" applyAlignment="1">
      <alignment horizontal="center"/>
    </xf>
    <xf numFmtId="0" fontId="8" fillId="7" borderId="23" xfId="1" applyFont="1" applyFill="1" applyBorder="1" applyAlignment="1">
      <alignment horizontal="center"/>
    </xf>
    <xf numFmtId="0" fontId="4" fillId="2" borderId="24" xfId="1" applyFont="1" applyFill="1" applyBorder="1" applyAlignment="1">
      <alignment horizontal="center"/>
    </xf>
    <xf numFmtId="0" fontId="9" fillId="2" borderId="22" xfId="1" applyFont="1" applyFill="1" applyBorder="1" applyAlignment="1">
      <alignment horizontal="center"/>
    </xf>
    <xf numFmtId="0" fontId="9" fillId="2" borderId="23" xfId="1" applyFont="1" applyFill="1" applyBorder="1" applyAlignment="1">
      <alignment horizontal="center"/>
    </xf>
    <xf numFmtId="0" fontId="10" fillId="8" borderId="25" xfId="1" applyFont="1" applyFill="1" applyBorder="1" applyAlignment="1">
      <alignment horizontal="left" wrapText="1" indent="2"/>
    </xf>
    <xf numFmtId="0" fontId="10" fillId="8" borderId="4" xfId="1" applyFont="1" applyFill="1" applyBorder="1" applyAlignment="1">
      <alignment horizontal="left" wrapText="1" indent="2"/>
    </xf>
    <xf numFmtId="0" fontId="10" fillId="8" borderId="26" xfId="1" applyFont="1" applyFill="1" applyBorder="1" applyAlignment="1">
      <alignment horizontal="left" wrapText="1" indent="2"/>
    </xf>
    <xf numFmtId="0" fontId="10" fillId="8" borderId="27" xfId="1" applyFont="1" applyFill="1" applyBorder="1" applyAlignment="1">
      <alignment horizontal="left" wrapText="1" indent="2"/>
    </xf>
    <xf numFmtId="0" fontId="10" fillId="8" borderId="7" xfId="1" applyFont="1" applyFill="1" applyBorder="1" applyAlignment="1">
      <alignment horizontal="left" wrapText="1" indent="2"/>
    </xf>
    <xf numFmtId="0" fontId="10" fillId="8" borderId="28" xfId="1" applyFont="1" applyFill="1" applyBorder="1" applyAlignment="1">
      <alignment horizontal="left" wrapText="1" indent="2"/>
    </xf>
    <xf numFmtId="0" fontId="3" fillId="9" borderId="25" xfId="1" applyFont="1" applyFill="1" applyBorder="1" applyAlignment="1">
      <alignment horizontal="left" vertical="center" wrapText="1" indent="3"/>
    </xf>
    <xf numFmtId="0" fontId="3" fillId="9" borderId="4" xfId="1" applyFont="1" applyFill="1" applyBorder="1" applyAlignment="1">
      <alignment horizontal="left" vertical="center" wrapText="1" indent="3"/>
    </xf>
    <xf numFmtId="0" fontId="3" fillId="9" borderId="26" xfId="1" applyFont="1" applyFill="1" applyBorder="1" applyAlignment="1">
      <alignment horizontal="left" vertical="center" wrapText="1" indent="3"/>
    </xf>
    <xf numFmtId="0" fontId="3" fillId="9" borderId="27" xfId="1" applyFont="1" applyFill="1" applyBorder="1" applyAlignment="1">
      <alignment horizontal="left" vertical="center" wrapText="1" indent="3"/>
    </xf>
    <xf numFmtId="0" fontId="3" fillId="9" borderId="7" xfId="1" applyFont="1" applyFill="1" applyBorder="1" applyAlignment="1">
      <alignment horizontal="left" vertical="center" wrapText="1" indent="3"/>
    </xf>
    <xf numFmtId="0" fontId="3" fillId="9" borderId="28" xfId="1" applyFont="1" applyFill="1" applyBorder="1" applyAlignment="1">
      <alignment horizontal="left" vertical="center" wrapText="1" indent="3"/>
    </xf>
    <xf numFmtId="0" fontId="3" fillId="9" borderId="25" xfId="1" applyFont="1" applyFill="1" applyBorder="1" applyAlignment="1">
      <alignment horizontal="center" vertical="center"/>
    </xf>
    <xf numFmtId="0" fontId="3" fillId="9" borderId="4" xfId="1" applyFont="1" applyFill="1" applyBorder="1" applyAlignment="1">
      <alignment horizontal="center" vertical="center"/>
    </xf>
    <xf numFmtId="0" fontId="3" fillId="9" borderId="26" xfId="1" applyFont="1" applyFill="1" applyBorder="1" applyAlignment="1">
      <alignment horizontal="center" vertical="center"/>
    </xf>
    <xf numFmtId="0" fontId="3" fillId="9" borderId="27" xfId="1" applyFont="1" applyFill="1" applyBorder="1" applyAlignment="1">
      <alignment horizontal="center" vertical="center"/>
    </xf>
    <xf numFmtId="0" fontId="3" fillId="9" borderId="7" xfId="1" applyFont="1" applyFill="1" applyBorder="1" applyAlignment="1">
      <alignment horizontal="center" vertical="center"/>
    </xf>
    <xf numFmtId="0" fontId="3" fillId="9" borderId="28" xfId="1" applyFont="1" applyFill="1" applyBorder="1" applyAlignment="1">
      <alignment horizontal="center" vertical="center"/>
    </xf>
    <xf numFmtId="0" fontId="13" fillId="9" borderId="25" xfId="1" applyFont="1" applyFill="1" applyBorder="1" applyAlignment="1">
      <alignment horizontal="center" vertical="center"/>
    </xf>
    <xf numFmtId="0" fontId="13" fillId="9" borderId="4" xfId="1" applyFont="1" applyFill="1" applyBorder="1" applyAlignment="1">
      <alignment horizontal="center" vertical="center"/>
    </xf>
    <xf numFmtId="0" fontId="13" fillId="9" borderId="26" xfId="1" applyFont="1" applyFill="1" applyBorder="1" applyAlignment="1">
      <alignment horizontal="center" vertical="center"/>
    </xf>
    <xf numFmtId="0" fontId="13" fillId="9" borderId="27" xfId="1" applyFont="1" applyFill="1" applyBorder="1" applyAlignment="1">
      <alignment horizontal="center" vertical="center"/>
    </xf>
    <xf numFmtId="0" fontId="13" fillId="9" borderId="7" xfId="1" applyFont="1" applyFill="1" applyBorder="1" applyAlignment="1">
      <alignment horizontal="center" vertical="center"/>
    </xf>
    <xf numFmtId="0" fontId="13" fillId="9" borderId="28" xfId="1" applyFont="1" applyFill="1" applyBorder="1" applyAlignment="1">
      <alignment horizontal="center" vertical="center"/>
    </xf>
    <xf numFmtId="0" fontId="14" fillId="8" borderId="25" xfId="1" applyFont="1" applyFill="1" applyBorder="1" applyAlignment="1">
      <alignment horizontal="left" wrapText="1" indent="2"/>
    </xf>
    <xf numFmtId="0" fontId="14" fillId="8" borderId="4" xfId="1" applyFont="1" applyFill="1" applyBorder="1" applyAlignment="1">
      <alignment horizontal="left" wrapText="1" indent="2"/>
    </xf>
    <xf numFmtId="0" fontId="14" fillId="8" borderId="26" xfId="1" applyFont="1" applyFill="1" applyBorder="1" applyAlignment="1">
      <alignment horizontal="left" wrapText="1" indent="2"/>
    </xf>
    <xf numFmtId="0" fontId="14" fillId="8" borderId="27" xfId="1" applyFont="1" applyFill="1" applyBorder="1" applyAlignment="1">
      <alignment horizontal="left" wrapText="1" indent="2"/>
    </xf>
    <xf numFmtId="0" fontId="14" fillId="8" borderId="7" xfId="1" applyFont="1" applyFill="1" applyBorder="1" applyAlignment="1">
      <alignment horizontal="left" wrapText="1" indent="2"/>
    </xf>
    <xf numFmtId="0" fontId="14" fillId="8" borderId="28" xfId="1" applyFont="1" applyFill="1" applyBorder="1" applyAlignment="1">
      <alignment horizontal="left" wrapText="1" indent="2"/>
    </xf>
    <xf numFmtId="0" fontId="3" fillId="9" borderId="25" xfId="1" applyFont="1" applyFill="1" applyBorder="1" applyAlignment="1">
      <alignment horizontal="left" vertical="center" wrapText="1" indent="4"/>
    </xf>
    <xf numFmtId="0" fontId="3" fillId="9" borderId="4" xfId="1" applyFont="1" applyFill="1" applyBorder="1" applyAlignment="1">
      <alignment horizontal="left" vertical="center" wrapText="1" indent="4"/>
    </xf>
    <xf numFmtId="0" fontId="3" fillId="9" borderId="26" xfId="1" applyFont="1" applyFill="1" applyBorder="1" applyAlignment="1">
      <alignment horizontal="left" vertical="center" wrapText="1" indent="4"/>
    </xf>
    <xf numFmtId="0" fontId="3" fillId="9" borderId="27" xfId="1" applyFont="1" applyFill="1" applyBorder="1" applyAlignment="1">
      <alignment horizontal="left" vertical="center" wrapText="1" indent="4"/>
    </xf>
    <xf numFmtId="0" fontId="3" fillId="9" borderId="7" xfId="1" applyFont="1" applyFill="1" applyBorder="1" applyAlignment="1">
      <alignment horizontal="left" vertical="center" wrapText="1" indent="4"/>
    </xf>
    <xf numFmtId="0" fontId="3" fillId="9" borderId="28" xfId="1" applyFont="1" applyFill="1" applyBorder="1" applyAlignment="1">
      <alignment horizontal="left" vertical="center" wrapText="1" indent="4"/>
    </xf>
    <xf numFmtId="0" fontId="30" fillId="9" borderId="25" xfId="1" applyFont="1" applyFill="1" applyBorder="1" applyAlignment="1">
      <alignment horizontal="center" vertical="center"/>
    </xf>
    <xf numFmtId="0" fontId="30" fillId="9" borderId="4" xfId="1" applyFont="1" applyFill="1" applyBorder="1" applyAlignment="1">
      <alignment horizontal="center" vertical="center"/>
    </xf>
    <xf numFmtId="0" fontId="30" fillId="9" borderId="26" xfId="1" applyFont="1" applyFill="1" applyBorder="1" applyAlignment="1">
      <alignment horizontal="center" vertical="center"/>
    </xf>
    <xf numFmtId="0" fontId="30" fillId="9" borderId="27" xfId="1" applyFont="1" applyFill="1" applyBorder="1" applyAlignment="1">
      <alignment horizontal="center" vertical="center"/>
    </xf>
    <xf numFmtId="0" fontId="30" fillId="9" borderId="7" xfId="1" applyFont="1" applyFill="1" applyBorder="1" applyAlignment="1">
      <alignment horizontal="center" vertical="center"/>
    </xf>
    <xf numFmtId="0" fontId="30" fillId="9" borderId="28" xfId="1" applyFont="1" applyFill="1" applyBorder="1" applyAlignment="1">
      <alignment horizontal="center" vertical="center"/>
    </xf>
    <xf numFmtId="0" fontId="7" fillId="10" borderId="58" xfId="1" applyFont="1" applyFill="1" applyBorder="1" applyAlignment="1">
      <alignment horizontal="center" vertical="center" textRotation="90"/>
    </xf>
    <xf numFmtId="0" fontId="7" fillId="10" borderId="41" xfId="1" applyFont="1" applyFill="1" applyBorder="1" applyAlignment="1">
      <alignment horizontal="center" vertical="center" textRotation="90"/>
    </xf>
    <xf numFmtId="0" fontId="7" fillId="10" borderId="42" xfId="1" applyFont="1" applyFill="1" applyBorder="1" applyAlignment="1">
      <alignment horizontal="center" vertical="center" textRotation="90"/>
    </xf>
    <xf numFmtId="0" fontId="6" fillId="0" borderId="54" xfId="1" applyFont="1" applyBorder="1" applyAlignment="1">
      <alignment horizontal="left" vertical="center"/>
    </xf>
    <xf numFmtId="0" fontId="6" fillId="0" borderId="5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4" fillId="5" borderId="31" xfId="1" applyFont="1" applyFill="1" applyBorder="1" applyAlignment="1">
      <alignment horizontal="center" vertical="center"/>
    </xf>
    <xf numFmtId="0" fontId="6" fillId="0" borderId="20" xfId="1" applyFont="1" applyBorder="1" applyAlignment="1">
      <alignment horizontal="left" vertical="center"/>
    </xf>
    <xf numFmtId="0" fontId="10" fillId="2" borderId="5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58" xfId="1" applyFont="1" applyFill="1" applyBorder="1" applyAlignment="1">
      <alignment horizontal="center" vertical="center" textRotation="90"/>
    </xf>
    <xf numFmtId="0" fontId="10" fillId="2" borderId="41" xfId="1" applyFont="1" applyFill="1" applyBorder="1" applyAlignment="1">
      <alignment horizontal="center" vertical="center" textRotation="90"/>
    </xf>
    <xf numFmtId="0" fontId="10" fillId="2" borderId="42" xfId="1" applyFont="1" applyFill="1" applyBorder="1" applyAlignment="1">
      <alignment horizontal="center" vertical="center" textRotation="90"/>
    </xf>
    <xf numFmtId="14" fontId="10" fillId="0" borderId="24" xfId="2" applyNumberFormat="1" applyFont="1" applyFill="1" applyBorder="1" applyAlignment="1">
      <alignment horizontal="center" vertical="center"/>
    </xf>
    <xf numFmtId="0" fontId="10" fillId="0" borderId="32" xfId="2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6" xfId="1" applyFont="1" applyBorder="1" applyAlignment="1">
      <alignment horizontal="center" vertical="center"/>
    </xf>
    <xf numFmtId="0" fontId="3" fillId="0" borderId="51" xfId="1" applyFont="1" applyBorder="1" applyAlignment="1">
      <alignment horizontal="center" vertical="center"/>
    </xf>
    <xf numFmtId="0" fontId="3" fillId="0" borderId="57" xfId="1" applyFont="1" applyBorder="1" applyAlignment="1">
      <alignment horizontal="center" vertical="center"/>
    </xf>
    <xf numFmtId="0" fontId="3" fillId="0" borderId="43" xfId="1" applyFont="1" applyBorder="1" applyAlignment="1">
      <alignment horizontal="left" vertical="center"/>
    </xf>
    <xf numFmtId="0" fontId="3" fillId="0" borderId="44" xfId="1" applyFont="1" applyBorder="1" applyAlignment="1">
      <alignment horizontal="left" vertical="center"/>
    </xf>
    <xf numFmtId="0" fontId="10" fillId="2" borderId="55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3" fillId="0" borderId="24" xfId="1" applyFont="1" applyBorder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3" fillId="0" borderId="53" xfId="1" applyFont="1" applyBorder="1" applyAlignment="1">
      <alignment horizontal="left" vertical="center"/>
    </xf>
    <xf numFmtId="0" fontId="3" fillId="0" borderId="54" xfId="1" applyFont="1" applyBorder="1" applyAlignment="1">
      <alignment horizontal="left" vertical="center"/>
    </xf>
    <xf numFmtId="0" fontId="10" fillId="3" borderId="35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2" fillId="0" borderId="48" xfId="1" applyFont="1" applyBorder="1" applyAlignment="1">
      <alignment horizontal="center"/>
    </xf>
    <xf numFmtId="0" fontId="2" fillId="0" borderId="49" xfId="1" applyFont="1" applyBorder="1" applyAlignment="1">
      <alignment horizontal="center"/>
    </xf>
    <xf numFmtId="0" fontId="2" fillId="0" borderId="50" xfId="1" applyFont="1" applyBorder="1" applyAlignment="1">
      <alignment horizontal="center"/>
    </xf>
    <xf numFmtId="0" fontId="4" fillId="2" borderId="40" xfId="2" applyFont="1" applyFill="1" applyBorder="1" applyAlignment="1">
      <alignment horizontal="center"/>
    </xf>
    <xf numFmtId="0" fontId="4" fillId="2" borderId="23" xfId="2" applyFont="1" applyFill="1" applyBorder="1" applyAlignment="1">
      <alignment horizontal="center"/>
    </xf>
    <xf numFmtId="0" fontId="6" fillId="13" borderId="24" xfId="2" applyFont="1" applyFill="1" applyBorder="1" applyAlignment="1">
      <alignment horizontal="center" vertical="center"/>
    </xf>
    <xf numFmtId="0" fontId="6" fillId="13" borderId="22" xfId="2" applyFont="1" applyFill="1" applyBorder="1" applyAlignment="1">
      <alignment horizontal="center" vertical="center"/>
    </xf>
    <xf numFmtId="0" fontId="7" fillId="0" borderId="24" xfId="2" applyFont="1" applyFill="1" applyBorder="1" applyAlignment="1">
      <alignment horizontal="center"/>
    </xf>
    <xf numFmtId="0" fontId="7" fillId="0" borderId="32" xfId="2" applyFont="1" applyFill="1" applyBorder="1" applyAlignment="1">
      <alignment horizontal="center"/>
    </xf>
    <xf numFmtId="0" fontId="6" fillId="0" borderId="24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21" fillId="12" borderId="5" xfId="3" applyFont="1" applyFill="1" applyBorder="1" applyAlignment="1">
      <alignment horizontal="center" vertical="center" wrapText="1"/>
    </xf>
    <xf numFmtId="0" fontId="21" fillId="12" borderId="8" xfId="3" applyFont="1" applyFill="1" applyBorder="1" applyAlignment="1">
      <alignment horizontal="center" vertical="center" wrapText="1"/>
    </xf>
    <xf numFmtId="0" fontId="22" fillId="12" borderId="24" xfId="3" applyFont="1" applyFill="1" applyBorder="1" applyAlignment="1">
      <alignment horizontal="center" vertical="center"/>
    </xf>
    <xf numFmtId="0" fontId="22" fillId="12" borderId="22" xfId="3" applyFont="1" applyFill="1" applyBorder="1" applyAlignment="1">
      <alignment horizontal="center" vertical="center"/>
    </xf>
    <xf numFmtId="0" fontId="22" fillId="12" borderId="23" xfId="3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20" fillId="0" borderId="0" xfId="3" applyFont="1" applyBorder="1" applyAlignment="1">
      <alignment horizontal="center"/>
    </xf>
    <xf numFmtId="0" fontId="20" fillId="12" borderId="5" xfId="3" applyFont="1" applyFill="1" applyBorder="1" applyAlignment="1">
      <alignment horizontal="center" vertical="center"/>
    </xf>
    <xf numFmtId="0" fontId="20" fillId="12" borderId="39" xfId="3" applyFont="1" applyFill="1" applyBorder="1" applyAlignment="1">
      <alignment horizontal="center" vertical="center"/>
    </xf>
    <xf numFmtId="0" fontId="20" fillId="12" borderId="8" xfId="3" applyFont="1" applyFill="1" applyBorder="1" applyAlignment="1">
      <alignment horizontal="center" vertical="center"/>
    </xf>
    <xf numFmtId="0" fontId="20" fillId="12" borderId="3" xfId="3" applyFont="1" applyFill="1" applyBorder="1" applyAlignment="1">
      <alignment horizontal="center" vertical="center"/>
    </xf>
    <xf numFmtId="0" fontId="20" fillId="12" borderId="3" xfId="3" applyFont="1" applyFill="1" applyBorder="1" applyAlignment="1">
      <alignment horizontal="center" vertical="center" wrapText="1"/>
    </xf>
    <xf numFmtId="9" fontId="20" fillId="12" borderId="3" xfId="6" applyFont="1" applyFill="1" applyBorder="1" applyAlignment="1">
      <alignment horizontal="center" vertical="center" wrapText="1"/>
    </xf>
    <xf numFmtId="0" fontId="19" fillId="0" borderId="0" xfId="3" applyFont="1" applyAlignment="1">
      <alignment horizontal="left"/>
    </xf>
    <xf numFmtId="0" fontId="20" fillId="0" borderId="0" xfId="3" applyFont="1" applyBorder="1" applyAlignment="1">
      <alignment horizontal="left"/>
    </xf>
    <xf numFmtId="0" fontId="25" fillId="12" borderId="25" xfId="3" applyFont="1" applyFill="1" applyBorder="1" applyAlignment="1">
      <alignment horizontal="center" vertical="center"/>
    </xf>
    <xf numFmtId="0" fontId="25" fillId="12" borderId="4" xfId="3" applyFont="1" applyFill="1" applyBorder="1" applyAlignment="1">
      <alignment horizontal="center" vertical="center"/>
    </xf>
    <xf numFmtId="0" fontId="25" fillId="12" borderId="26" xfId="3" applyFont="1" applyFill="1" applyBorder="1" applyAlignment="1">
      <alignment horizontal="center" vertical="center"/>
    </xf>
    <xf numFmtId="0" fontId="25" fillId="12" borderId="27" xfId="3" applyFont="1" applyFill="1" applyBorder="1" applyAlignment="1">
      <alignment horizontal="center" vertical="center"/>
    </xf>
    <xf numFmtId="0" fontId="25" fillId="12" borderId="7" xfId="3" applyFont="1" applyFill="1" applyBorder="1" applyAlignment="1">
      <alignment horizontal="center" vertical="center"/>
    </xf>
    <xf numFmtId="0" fontId="25" fillId="12" borderId="28" xfId="3" applyFont="1" applyFill="1" applyBorder="1" applyAlignment="1">
      <alignment horizontal="center" vertical="center"/>
    </xf>
    <xf numFmtId="0" fontId="3" fillId="0" borderId="45" xfId="1" applyFont="1" applyBorder="1" applyAlignment="1">
      <alignment horizontal="center"/>
    </xf>
    <xf numFmtId="0" fontId="3" fillId="0" borderId="46" xfId="1" applyFont="1" applyBorder="1" applyAlignment="1">
      <alignment horizontal="center"/>
    </xf>
    <xf numFmtId="0" fontId="3" fillId="0" borderId="20" xfId="1" applyFont="1" applyBorder="1" applyAlignment="1">
      <alignment horizontal="center"/>
    </xf>
    <xf numFmtId="0" fontId="6" fillId="0" borderId="24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32" xfId="1" applyFont="1" applyFill="1" applyBorder="1" applyAlignment="1">
      <alignment horizontal="center" vertical="center"/>
    </xf>
    <xf numFmtId="0" fontId="10" fillId="2" borderId="47" xfId="1" applyFont="1" applyFill="1" applyBorder="1" applyAlignment="1">
      <alignment horizontal="center" vertical="center"/>
    </xf>
    <xf numFmtId="0" fontId="10" fillId="3" borderId="25" xfId="1" applyFont="1" applyFill="1" applyBorder="1" applyAlignment="1">
      <alignment horizontal="center" vertical="center"/>
    </xf>
    <xf numFmtId="0" fontId="10" fillId="3" borderId="2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 textRotation="90"/>
    </xf>
    <xf numFmtId="0" fontId="10" fillId="2" borderId="36" xfId="1" applyFont="1" applyFill="1" applyBorder="1" applyAlignment="1">
      <alignment horizontal="center" vertical="center" textRotation="90"/>
    </xf>
    <xf numFmtId="0" fontId="10" fillId="2" borderId="1" xfId="1" applyFont="1" applyFill="1" applyBorder="1" applyAlignment="1">
      <alignment horizontal="center" vertical="center" textRotation="90"/>
    </xf>
    <xf numFmtId="0" fontId="10" fillId="2" borderId="37" xfId="1" applyFont="1" applyFill="1" applyBorder="1" applyAlignment="1">
      <alignment horizontal="center" vertical="center" textRotation="90"/>
    </xf>
    <xf numFmtId="0" fontId="10" fillId="2" borderId="38" xfId="1" applyFont="1" applyFill="1" applyBorder="1" applyAlignment="1">
      <alignment horizontal="center" vertical="center" textRotation="90"/>
    </xf>
    <xf numFmtId="0" fontId="3" fillId="0" borderId="8" xfId="1" applyFont="1" applyBorder="1" applyAlignment="1">
      <alignment horizontal="center"/>
    </xf>
    <xf numFmtId="0" fontId="10" fillId="2" borderId="8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4" fillId="2" borderId="24" xfId="2" applyFont="1" applyFill="1" applyBorder="1" applyAlignment="1">
      <alignment horizontal="center"/>
    </xf>
    <xf numFmtId="0" fontId="7" fillId="0" borderId="24" xfId="2" applyFont="1" applyBorder="1" applyAlignment="1">
      <alignment horizontal="center" vertical="center"/>
    </xf>
    <xf numFmtId="0" fontId="14" fillId="0" borderId="22" xfId="2" applyFont="1" applyBorder="1" applyAlignment="1">
      <alignment horizontal="center" vertical="center"/>
    </xf>
    <xf numFmtId="0" fontId="9" fillId="0" borderId="3" xfId="2" applyFont="1" applyFill="1" applyBorder="1" applyAlignment="1">
      <alignment horizontal="center"/>
    </xf>
    <xf numFmtId="0" fontId="9" fillId="0" borderId="45" xfId="2" applyFont="1" applyFill="1" applyBorder="1" applyAlignment="1">
      <alignment horizontal="center"/>
    </xf>
    <xf numFmtId="0" fontId="15" fillId="0" borderId="24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14" fontId="9" fillId="0" borderId="3" xfId="2" applyNumberFormat="1" applyFont="1" applyFill="1" applyBorder="1" applyAlignment="1">
      <alignment horizontal="center" vertical="center"/>
    </xf>
    <xf numFmtId="0" fontId="9" fillId="0" borderId="45" xfId="2" applyFont="1" applyFill="1" applyBorder="1" applyAlignment="1">
      <alignment horizontal="center" vertical="center"/>
    </xf>
    <xf numFmtId="0" fontId="20" fillId="12" borderId="25" xfId="3" applyFont="1" applyFill="1" applyBorder="1" applyAlignment="1">
      <alignment horizontal="center" vertical="center" wrapText="1"/>
    </xf>
    <xf numFmtId="0" fontId="20" fillId="12" borderId="4" xfId="3" applyFont="1" applyFill="1" applyBorder="1" applyAlignment="1">
      <alignment horizontal="center" vertical="center" wrapText="1"/>
    </xf>
    <xf numFmtId="0" fontId="20" fillId="12" borderId="26" xfId="3" applyFont="1" applyFill="1" applyBorder="1" applyAlignment="1">
      <alignment horizontal="center" vertical="center" wrapText="1"/>
    </xf>
    <xf numFmtId="0" fontId="20" fillId="12" borderId="27" xfId="3" applyFont="1" applyFill="1" applyBorder="1" applyAlignment="1">
      <alignment horizontal="center" vertical="center" wrapText="1"/>
    </xf>
    <xf numFmtId="0" fontId="20" fillId="12" borderId="7" xfId="3" applyFont="1" applyFill="1" applyBorder="1" applyAlignment="1">
      <alignment horizontal="center" vertical="center" wrapText="1"/>
    </xf>
    <xf numFmtId="0" fontId="20" fillId="12" borderId="28" xfId="3" applyFont="1" applyFill="1" applyBorder="1" applyAlignment="1">
      <alignment horizontal="center" vertical="center" wrapText="1"/>
    </xf>
    <xf numFmtId="10" fontId="21" fillId="12" borderId="5" xfId="3" applyNumberFormat="1" applyFont="1" applyFill="1" applyBorder="1" applyAlignment="1">
      <alignment horizontal="center" vertical="center" wrapText="1"/>
    </xf>
    <xf numFmtId="10" fontId="21" fillId="12" borderId="8" xfId="3" applyNumberFormat="1" applyFont="1" applyFill="1" applyBorder="1" applyAlignment="1">
      <alignment horizontal="center" vertical="center" wrapText="1"/>
    </xf>
    <xf numFmtId="187" fontId="18" fillId="0" borderId="24" xfId="3" applyNumberFormat="1" applyFont="1" applyBorder="1"/>
    <xf numFmtId="1" fontId="18" fillId="0" borderId="24" xfId="3" applyNumberFormat="1" applyFont="1" applyBorder="1" applyAlignment="1">
      <alignment horizontal="center"/>
    </xf>
    <xf numFmtId="0" fontId="31" fillId="0" borderId="3" xfId="3" applyFont="1" applyBorder="1" applyAlignment="1">
      <alignment horizontal="center"/>
    </xf>
    <xf numFmtId="1" fontId="32" fillId="0" borderId="3" xfId="3" applyNumberFormat="1" applyFont="1" applyBorder="1" applyAlignment="1">
      <alignment horizontal="center"/>
    </xf>
    <xf numFmtId="1" fontId="18" fillId="0" borderId="3" xfId="3" applyNumberFormat="1" applyBorder="1" applyAlignment="1">
      <alignment horizontal="center"/>
    </xf>
    <xf numFmtId="0" fontId="18" fillId="0" borderId="3" xfId="3" applyBorder="1" applyAlignment="1">
      <alignment horizontal="center"/>
    </xf>
    <xf numFmtId="2" fontId="18" fillId="0" borderId="3" xfId="3" applyNumberFormat="1" applyBorder="1" applyAlignment="1">
      <alignment horizontal="center"/>
    </xf>
  </cellXfs>
  <cellStyles count="7">
    <cellStyle name="Comma" xfId="5" builtinId="3"/>
    <cellStyle name="Normal" xfId="0" builtinId="0"/>
    <cellStyle name="Normal 2" xfId="1"/>
    <cellStyle name="Normal 2 2" xfId="2"/>
    <cellStyle name="Normal 3" xfId="3"/>
    <cellStyle name="Percent" xfId="6" builtinId="5"/>
    <cellStyle name="Percent 2" xfId="4"/>
  </cellStyles>
  <dxfs count="7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48E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636443</xdr:colOff>
      <xdr:row>8</xdr:row>
      <xdr:rowOff>273338</xdr:rowOff>
    </xdr:from>
    <xdr:ext cx="313833" cy="454044"/>
    <xdr:sp macro="" textlink="">
      <xdr:nvSpPr>
        <xdr:cNvPr id="2" name="TextBox 1"/>
        <xdr:cNvSpPr txBox="1"/>
      </xdr:nvSpPr>
      <xdr:spPr>
        <a:xfrm>
          <a:off x="636443" y="2758497"/>
          <a:ext cx="313833" cy="4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645968</xdr:colOff>
      <xdr:row>11</xdr:row>
      <xdr:rowOff>21358</xdr:rowOff>
    </xdr:from>
    <xdr:ext cx="313833" cy="447558"/>
    <xdr:sp macro="" textlink="">
      <xdr:nvSpPr>
        <xdr:cNvPr id="3" name="TextBox 2"/>
        <xdr:cNvSpPr txBox="1"/>
      </xdr:nvSpPr>
      <xdr:spPr>
        <a:xfrm>
          <a:off x="645968" y="3519631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B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</xdr:col>
      <xdr:colOff>4329</xdr:colOff>
      <xdr:row>13</xdr:row>
      <xdr:rowOff>332220</xdr:rowOff>
    </xdr:from>
    <xdr:ext cx="313833" cy="447558"/>
    <xdr:sp macro="" textlink="">
      <xdr:nvSpPr>
        <xdr:cNvPr id="4" name="TextBox 3"/>
        <xdr:cNvSpPr txBox="1"/>
      </xdr:nvSpPr>
      <xdr:spPr>
        <a:xfrm>
          <a:off x="671079" y="4272106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C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654627</xdr:colOff>
      <xdr:row>17</xdr:row>
      <xdr:rowOff>11833</xdr:rowOff>
    </xdr:from>
    <xdr:ext cx="313833" cy="447558"/>
    <xdr:sp macro="" textlink="">
      <xdr:nvSpPr>
        <xdr:cNvPr id="5" name="TextBox 4"/>
        <xdr:cNvSpPr txBox="1"/>
      </xdr:nvSpPr>
      <xdr:spPr>
        <a:xfrm>
          <a:off x="654627" y="5068742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D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20781</xdr:colOff>
      <xdr:row>8</xdr:row>
      <xdr:rowOff>280266</xdr:rowOff>
    </xdr:from>
    <xdr:ext cx="244790" cy="447558"/>
    <xdr:sp macro="" textlink="">
      <xdr:nvSpPr>
        <xdr:cNvPr id="7" name="TextBox 6"/>
        <xdr:cNvSpPr txBox="1"/>
      </xdr:nvSpPr>
      <xdr:spPr>
        <a:xfrm>
          <a:off x="6047508" y="2765425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E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11</xdr:row>
      <xdr:rowOff>28575</xdr:rowOff>
    </xdr:from>
    <xdr:ext cx="244790" cy="447558"/>
    <xdr:sp macro="" textlink="">
      <xdr:nvSpPr>
        <xdr:cNvPr id="8" name="TextBox 7"/>
        <xdr:cNvSpPr txBox="1"/>
      </xdr:nvSpPr>
      <xdr:spPr>
        <a:xfrm>
          <a:off x="4953000" y="350520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F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10391</xdr:colOff>
      <xdr:row>14</xdr:row>
      <xdr:rowOff>80530</xdr:rowOff>
    </xdr:from>
    <xdr:ext cx="246583" cy="447558"/>
    <xdr:sp macro="" textlink="">
      <xdr:nvSpPr>
        <xdr:cNvPr id="9" name="TextBox 8"/>
        <xdr:cNvSpPr txBox="1"/>
      </xdr:nvSpPr>
      <xdr:spPr>
        <a:xfrm>
          <a:off x="6037118" y="4358121"/>
          <a:ext cx="24658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G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17</xdr:row>
      <xdr:rowOff>28575</xdr:rowOff>
    </xdr:from>
    <xdr:ext cx="244790" cy="447558"/>
    <xdr:sp macro="" textlink="">
      <xdr:nvSpPr>
        <xdr:cNvPr id="10" name="TextBox 9"/>
        <xdr:cNvSpPr txBox="1"/>
      </xdr:nvSpPr>
      <xdr:spPr>
        <a:xfrm>
          <a:off x="5486400" y="50482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H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238125</xdr:rowOff>
    </xdr:from>
    <xdr:ext cx="244790" cy="447558"/>
    <xdr:sp macro="" textlink="">
      <xdr:nvSpPr>
        <xdr:cNvPr id="3" name="TextBox 2"/>
        <xdr:cNvSpPr txBox="1"/>
      </xdr:nvSpPr>
      <xdr:spPr>
        <a:xfrm>
          <a:off x="85725" y="14573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5</xdr:row>
      <xdr:rowOff>0</xdr:rowOff>
    </xdr:from>
    <xdr:ext cx="367788" cy="660694"/>
    <xdr:sp macro="" textlink="">
      <xdr:nvSpPr>
        <xdr:cNvPr id="4" name="TextBox 3"/>
        <xdr:cNvSpPr txBox="1"/>
      </xdr:nvSpPr>
      <xdr:spPr>
        <a:xfrm>
          <a:off x="1793875" y="15335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</xdr:row>
      <xdr:rowOff>295275</xdr:rowOff>
    </xdr:from>
    <xdr:ext cx="361021" cy="660694"/>
    <xdr:sp macro="" textlink="">
      <xdr:nvSpPr>
        <xdr:cNvPr id="5" name="TextBox 4"/>
        <xdr:cNvSpPr txBox="1"/>
      </xdr:nvSpPr>
      <xdr:spPr>
        <a:xfrm>
          <a:off x="3686175" y="15144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</xdr:row>
      <xdr:rowOff>295275</xdr:rowOff>
    </xdr:from>
    <xdr:ext cx="361021" cy="660694"/>
    <xdr:sp macro="" textlink="">
      <xdr:nvSpPr>
        <xdr:cNvPr id="6" name="TextBox 5"/>
        <xdr:cNvSpPr txBox="1"/>
      </xdr:nvSpPr>
      <xdr:spPr>
        <a:xfrm>
          <a:off x="5553075" y="15144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</xdr:row>
      <xdr:rowOff>295275</xdr:rowOff>
    </xdr:from>
    <xdr:ext cx="367788" cy="660694"/>
    <xdr:sp macro="" textlink="">
      <xdr:nvSpPr>
        <xdr:cNvPr id="7" name="TextBox 6"/>
        <xdr:cNvSpPr txBox="1"/>
      </xdr:nvSpPr>
      <xdr:spPr>
        <a:xfrm>
          <a:off x="7423150" y="15144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8</xdr:row>
      <xdr:rowOff>19050</xdr:rowOff>
    </xdr:from>
    <xdr:ext cx="367788" cy="660694"/>
    <xdr:sp macro="" textlink="">
      <xdr:nvSpPr>
        <xdr:cNvPr id="8" name="TextBox 7"/>
        <xdr:cNvSpPr txBox="1"/>
      </xdr:nvSpPr>
      <xdr:spPr>
        <a:xfrm>
          <a:off x="7423150" y="22574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8</xdr:row>
      <xdr:rowOff>19050</xdr:rowOff>
    </xdr:from>
    <xdr:ext cx="361021" cy="660694"/>
    <xdr:sp macro="" textlink="">
      <xdr:nvSpPr>
        <xdr:cNvPr id="9" name="TextBox 8"/>
        <xdr:cNvSpPr txBox="1"/>
      </xdr:nvSpPr>
      <xdr:spPr>
        <a:xfrm>
          <a:off x="5553075" y="22574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8</xdr:row>
      <xdr:rowOff>19050</xdr:rowOff>
    </xdr:from>
    <xdr:ext cx="361021" cy="660694"/>
    <xdr:sp macro="" textlink="">
      <xdr:nvSpPr>
        <xdr:cNvPr id="10" name="TextBox 9"/>
        <xdr:cNvSpPr txBox="1"/>
      </xdr:nvSpPr>
      <xdr:spPr>
        <a:xfrm>
          <a:off x="3686175" y="22574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8</xdr:row>
      <xdr:rowOff>19050</xdr:rowOff>
    </xdr:from>
    <xdr:ext cx="367788" cy="660694"/>
    <xdr:sp macro="" textlink="">
      <xdr:nvSpPr>
        <xdr:cNvPr id="11" name="TextBox 10"/>
        <xdr:cNvSpPr txBox="1"/>
      </xdr:nvSpPr>
      <xdr:spPr>
        <a:xfrm>
          <a:off x="1793875" y="22574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11</xdr:row>
      <xdr:rowOff>19050</xdr:rowOff>
    </xdr:from>
    <xdr:ext cx="367788" cy="660694"/>
    <xdr:sp macro="" textlink="">
      <xdr:nvSpPr>
        <xdr:cNvPr id="12" name="TextBox 11"/>
        <xdr:cNvSpPr txBox="1"/>
      </xdr:nvSpPr>
      <xdr:spPr>
        <a:xfrm>
          <a:off x="1793875" y="30003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11</xdr:row>
      <xdr:rowOff>19050</xdr:rowOff>
    </xdr:from>
    <xdr:ext cx="411437" cy="660694"/>
    <xdr:sp macro="" textlink="">
      <xdr:nvSpPr>
        <xdr:cNvPr id="13" name="TextBox 12"/>
        <xdr:cNvSpPr txBox="1"/>
      </xdr:nvSpPr>
      <xdr:spPr>
        <a:xfrm>
          <a:off x="3667125" y="3000375"/>
          <a:ext cx="411437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9525</xdr:colOff>
      <xdr:row>11</xdr:row>
      <xdr:rowOff>47625</xdr:rowOff>
    </xdr:from>
    <xdr:ext cx="437029" cy="660694"/>
    <xdr:sp macro="" textlink="">
      <xdr:nvSpPr>
        <xdr:cNvPr id="14" name="TextBox 13"/>
        <xdr:cNvSpPr txBox="1"/>
      </xdr:nvSpPr>
      <xdr:spPr>
        <a:xfrm>
          <a:off x="5543550" y="3028950"/>
          <a:ext cx="437029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11</xdr:row>
      <xdr:rowOff>19050</xdr:rowOff>
    </xdr:from>
    <xdr:ext cx="418108" cy="660694"/>
    <xdr:sp macro="" textlink="">
      <xdr:nvSpPr>
        <xdr:cNvPr id="15" name="TextBox 14"/>
        <xdr:cNvSpPr txBox="1"/>
      </xdr:nvSpPr>
      <xdr:spPr>
        <a:xfrm>
          <a:off x="7404100" y="30003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14</xdr:row>
      <xdr:rowOff>57150</xdr:rowOff>
    </xdr:from>
    <xdr:ext cx="259982" cy="447558"/>
    <xdr:sp macro="" textlink="">
      <xdr:nvSpPr>
        <xdr:cNvPr id="16" name="TextBox 15"/>
        <xdr:cNvSpPr txBox="1"/>
      </xdr:nvSpPr>
      <xdr:spPr>
        <a:xfrm>
          <a:off x="66675" y="37814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B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14</xdr:row>
      <xdr:rowOff>133350</xdr:rowOff>
    </xdr:from>
    <xdr:ext cx="367788" cy="660694"/>
    <xdr:sp macro="" textlink="">
      <xdr:nvSpPr>
        <xdr:cNvPr id="17" name="TextBox 16"/>
        <xdr:cNvSpPr txBox="1"/>
      </xdr:nvSpPr>
      <xdr:spPr>
        <a:xfrm>
          <a:off x="1774825" y="38576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14</xdr:row>
      <xdr:rowOff>114300</xdr:rowOff>
    </xdr:from>
    <xdr:ext cx="361021" cy="660694"/>
    <xdr:sp macro="" textlink="">
      <xdr:nvSpPr>
        <xdr:cNvPr id="18" name="TextBox 17"/>
        <xdr:cNvSpPr txBox="1"/>
      </xdr:nvSpPr>
      <xdr:spPr>
        <a:xfrm>
          <a:off x="3667125" y="38385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14</xdr:row>
      <xdr:rowOff>114300</xdr:rowOff>
    </xdr:from>
    <xdr:ext cx="361021" cy="660694"/>
    <xdr:sp macro="" textlink="">
      <xdr:nvSpPr>
        <xdr:cNvPr id="19" name="TextBox 18"/>
        <xdr:cNvSpPr txBox="1"/>
      </xdr:nvSpPr>
      <xdr:spPr>
        <a:xfrm>
          <a:off x="5534025" y="38385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14</xdr:row>
      <xdr:rowOff>114300</xdr:rowOff>
    </xdr:from>
    <xdr:ext cx="367788" cy="660694"/>
    <xdr:sp macro="" textlink="">
      <xdr:nvSpPr>
        <xdr:cNvPr id="20" name="TextBox 19"/>
        <xdr:cNvSpPr txBox="1"/>
      </xdr:nvSpPr>
      <xdr:spPr>
        <a:xfrm>
          <a:off x="7404100" y="38385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17</xdr:row>
      <xdr:rowOff>28575</xdr:rowOff>
    </xdr:from>
    <xdr:ext cx="367788" cy="660694"/>
    <xdr:sp macro="" textlink="">
      <xdr:nvSpPr>
        <xdr:cNvPr id="21" name="TextBox 20"/>
        <xdr:cNvSpPr txBox="1"/>
      </xdr:nvSpPr>
      <xdr:spPr>
        <a:xfrm>
          <a:off x="7404100" y="45815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17</xdr:row>
      <xdr:rowOff>28575</xdr:rowOff>
    </xdr:from>
    <xdr:ext cx="361021" cy="660694"/>
    <xdr:sp macro="" textlink="">
      <xdr:nvSpPr>
        <xdr:cNvPr id="22" name="TextBox 21"/>
        <xdr:cNvSpPr txBox="1"/>
      </xdr:nvSpPr>
      <xdr:spPr>
        <a:xfrm>
          <a:off x="5534025" y="45815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17</xdr:row>
      <xdr:rowOff>28575</xdr:rowOff>
    </xdr:from>
    <xdr:ext cx="361021" cy="660694"/>
    <xdr:sp macro="" textlink="">
      <xdr:nvSpPr>
        <xdr:cNvPr id="23" name="TextBox 22"/>
        <xdr:cNvSpPr txBox="1"/>
      </xdr:nvSpPr>
      <xdr:spPr>
        <a:xfrm>
          <a:off x="3667125" y="45815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17</xdr:row>
      <xdr:rowOff>28575</xdr:rowOff>
    </xdr:from>
    <xdr:ext cx="367788" cy="660694"/>
    <xdr:sp macro="" textlink="">
      <xdr:nvSpPr>
        <xdr:cNvPr id="24" name="TextBox 23"/>
        <xdr:cNvSpPr txBox="1"/>
      </xdr:nvSpPr>
      <xdr:spPr>
        <a:xfrm>
          <a:off x="1774825" y="45815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20</xdr:row>
      <xdr:rowOff>28575</xdr:rowOff>
    </xdr:from>
    <xdr:ext cx="367788" cy="660694"/>
    <xdr:sp macro="" textlink="">
      <xdr:nvSpPr>
        <xdr:cNvPr id="25" name="TextBox 24"/>
        <xdr:cNvSpPr txBox="1"/>
      </xdr:nvSpPr>
      <xdr:spPr>
        <a:xfrm>
          <a:off x="1774825" y="53244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20</xdr:row>
      <xdr:rowOff>28575</xdr:rowOff>
    </xdr:from>
    <xdr:ext cx="418108" cy="660694"/>
    <xdr:sp macro="" textlink="">
      <xdr:nvSpPr>
        <xdr:cNvPr id="26" name="TextBox 25"/>
        <xdr:cNvSpPr txBox="1"/>
      </xdr:nvSpPr>
      <xdr:spPr>
        <a:xfrm>
          <a:off x="3648075" y="53244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581025</xdr:colOff>
      <xdr:row>20</xdr:row>
      <xdr:rowOff>28575</xdr:rowOff>
    </xdr:from>
    <xdr:ext cx="464976" cy="376513"/>
    <xdr:sp macro="" textlink="">
      <xdr:nvSpPr>
        <xdr:cNvPr id="27" name="TextBox 26"/>
        <xdr:cNvSpPr txBox="1"/>
      </xdr:nvSpPr>
      <xdr:spPr>
        <a:xfrm>
          <a:off x="6029325" y="5324475"/>
          <a:ext cx="4953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0</xdr:colOff>
      <xdr:row>20</xdr:row>
      <xdr:rowOff>28575</xdr:rowOff>
    </xdr:from>
    <xdr:ext cx="418108" cy="660694"/>
    <xdr:sp macro="" textlink="">
      <xdr:nvSpPr>
        <xdr:cNvPr id="28" name="TextBox 27"/>
        <xdr:cNvSpPr txBox="1"/>
      </xdr:nvSpPr>
      <xdr:spPr>
        <a:xfrm>
          <a:off x="7400925" y="53244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57150</xdr:colOff>
      <xdr:row>24</xdr:row>
      <xdr:rowOff>152400</xdr:rowOff>
    </xdr:from>
    <xdr:ext cx="253231" cy="447558"/>
    <xdr:sp macro="" textlink="">
      <xdr:nvSpPr>
        <xdr:cNvPr id="29" name="TextBox 28"/>
        <xdr:cNvSpPr txBox="1"/>
      </xdr:nvSpPr>
      <xdr:spPr>
        <a:xfrm>
          <a:off x="57150" y="6419850"/>
          <a:ext cx="253231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C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26</xdr:row>
      <xdr:rowOff>0</xdr:rowOff>
    </xdr:from>
    <xdr:ext cx="367788" cy="660694"/>
    <xdr:sp macro="" textlink="">
      <xdr:nvSpPr>
        <xdr:cNvPr id="30" name="TextBox 29"/>
        <xdr:cNvSpPr txBox="1"/>
      </xdr:nvSpPr>
      <xdr:spPr>
        <a:xfrm>
          <a:off x="1793875" y="66103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26</xdr:row>
      <xdr:rowOff>0</xdr:rowOff>
    </xdr:from>
    <xdr:ext cx="361021" cy="660694"/>
    <xdr:sp macro="" textlink="">
      <xdr:nvSpPr>
        <xdr:cNvPr id="31" name="TextBox 30"/>
        <xdr:cNvSpPr txBox="1"/>
      </xdr:nvSpPr>
      <xdr:spPr>
        <a:xfrm>
          <a:off x="3686175" y="66103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26</xdr:row>
      <xdr:rowOff>0</xdr:rowOff>
    </xdr:from>
    <xdr:ext cx="361021" cy="660694"/>
    <xdr:sp macro="" textlink="">
      <xdr:nvSpPr>
        <xdr:cNvPr id="32" name="TextBox 31"/>
        <xdr:cNvSpPr txBox="1"/>
      </xdr:nvSpPr>
      <xdr:spPr>
        <a:xfrm>
          <a:off x="5553075" y="66103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26</xdr:row>
      <xdr:rowOff>0</xdr:rowOff>
    </xdr:from>
    <xdr:ext cx="367788" cy="660694"/>
    <xdr:sp macro="" textlink="">
      <xdr:nvSpPr>
        <xdr:cNvPr id="33" name="TextBox 32"/>
        <xdr:cNvSpPr txBox="1"/>
      </xdr:nvSpPr>
      <xdr:spPr>
        <a:xfrm>
          <a:off x="7423150" y="66103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28</xdr:row>
      <xdr:rowOff>19050</xdr:rowOff>
    </xdr:from>
    <xdr:ext cx="367788" cy="660694"/>
    <xdr:sp macro="" textlink="">
      <xdr:nvSpPr>
        <xdr:cNvPr id="34" name="TextBox 33"/>
        <xdr:cNvSpPr txBox="1"/>
      </xdr:nvSpPr>
      <xdr:spPr>
        <a:xfrm>
          <a:off x="7423150" y="72961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28</xdr:row>
      <xdr:rowOff>19050</xdr:rowOff>
    </xdr:from>
    <xdr:ext cx="361021" cy="660694"/>
    <xdr:sp macro="" textlink="">
      <xdr:nvSpPr>
        <xdr:cNvPr id="35" name="TextBox 34"/>
        <xdr:cNvSpPr txBox="1"/>
      </xdr:nvSpPr>
      <xdr:spPr>
        <a:xfrm>
          <a:off x="5553075" y="72961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28</xdr:row>
      <xdr:rowOff>19050</xdr:rowOff>
    </xdr:from>
    <xdr:ext cx="361021" cy="660694"/>
    <xdr:sp macro="" textlink="">
      <xdr:nvSpPr>
        <xdr:cNvPr id="36" name="TextBox 35"/>
        <xdr:cNvSpPr txBox="1"/>
      </xdr:nvSpPr>
      <xdr:spPr>
        <a:xfrm>
          <a:off x="3686175" y="72961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28</xdr:row>
      <xdr:rowOff>19050</xdr:rowOff>
    </xdr:from>
    <xdr:ext cx="367788" cy="660694"/>
    <xdr:sp macro="" textlink="">
      <xdr:nvSpPr>
        <xdr:cNvPr id="37" name="TextBox 36"/>
        <xdr:cNvSpPr txBox="1"/>
      </xdr:nvSpPr>
      <xdr:spPr>
        <a:xfrm>
          <a:off x="1793875" y="72961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31</xdr:row>
      <xdr:rowOff>19050</xdr:rowOff>
    </xdr:from>
    <xdr:ext cx="367788" cy="660694"/>
    <xdr:sp macro="" textlink="">
      <xdr:nvSpPr>
        <xdr:cNvPr id="38" name="TextBox 37"/>
        <xdr:cNvSpPr txBox="1"/>
      </xdr:nvSpPr>
      <xdr:spPr>
        <a:xfrm>
          <a:off x="1793875" y="80676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31</xdr:row>
      <xdr:rowOff>19050</xdr:rowOff>
    </xdr:from>
    <xdr:ext cx="411437" cy="660694"/>
    <xdr:sp macro="" textlink="">
      <xdr:nvSpPr>
        <xdr:cNvPr id="39" name="TextBox 38"/>
        <xdr:cNvSpPr txBox="1"/>
      </xdr:nvSpPr>
      <xdr:spPr>
        <a:xfrm>
          <a:off x="3667125" y="8067675"/>
          <a:ext cx="411437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31</xdr:row>
      <xdr:rowOff>19050</xdr:rowOff>
    </xdr:from>
    <xdr:ext cx="455676" cy="660694"/>
    <xdr:sp macro="" textlink="">
      <xdr:nvSpPr>
        <xdr:cNvPr id="40" name="TextBox 39"/>
        <xdr:cNvSpPr txBox="1"/>
      </xdr:nvSpPr>
      <xdr:spPr>
        <a:xfrm>
          <a:off x="5524500" y="8067675"/>
          <a:ext cx="4556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31</xdr:row>
      <xdr:rowOff>19050</xdr:rowOff>
    </xdr:from>
    <xdr:ext cx="418108" cy="660694"/>
    <xdr:sp macro="" textlink="">
      <xdr:nvSpPr>
        <xdr:cNvPr id="41" name="TextBox 40"/>
        <xdr:cNvSpPr txBox="1"/>
      </xdr:nvSpPr>
      <xdr:spPr>
        <a:xfrm>
          <a:off x="7404100" y="80676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34</xdr:row>
      <xdr:rowOff>57150</xdr:rowOff>
    </xdr:from>
    <xdr:ext cx="259982" cy="447558"/>
    <xdr:sp macro="" textlink="">
      <xdr:nvSpPr>
        <xdr:cNvPr id="42" name="TextBox 41"/>
        <xdr:cNvSpPr txBox="1"/>
      </xdr:nvSpPr>
      <xdr:spPr>
        <a:xfrm>
          <a:off x="66675" y="95059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D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34</xdr:row>
      <xdr:rowOff>133350</xdr:rowOff>
    </xdr:from>
    <xdr:ext cx="367788" cy="660694"/>
    <xdr:sp macro="" textlink="">
      <xdr:nvSpPr>
        <xdr:cNvPr id="43" name="TextBox 42"/>
        <xdr:cNvSpPr txBox="1"/>
      </xdr:nvSpPr>
      <xdr:spPr>
        <a:xfrm>
          <a:off x="1774825" y="89535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34</xdr:row>
      <xdr:rowOff>114300</xdr:rowOff>
    </xdr:from>
    <xdr:ext cx="361021" cy="660694"/>
    <xdr:sp macro="" textlink="">
      <xdr:nvSpPr>
        <xdr:cNvPr id="44" name="TextBox 43"/>
        <xdr:cNvSpPr txBox="1"/>
      </xdr:nvSpPr>
      <xdr:spPr>
        <a:xfrm>
          <a:off x="3667125" y="89344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34</xdr:row>
      <xdr:rowOff>114300</xdr:rowOff>
    </xdr:from>
    <xdr:ext cx="361021" cy="660694"/>
    <xdr:sp macro="" textlink="">
      <xdr:nvSpPr>
        <xdr:cNvPr id="45" name="TextBox 44"/>
        <xdr:cNvSpPr txBox="1"/>
      </xdr:nvSpPr>
      <xdr:spPr>
        <a:xfrm>
          <a:off x="5534025" y="89344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34</xdr:row>
      <xdr:rowOff>114300</xdr:rowOff>
    </xdr:from>
    <xdr:ext cx="367788" cy="660694"/>
    <xdr:sp macro="" textlink="">
      <xdr:nvSpPr>
        <xdr:cNvPr id="46" name="TextBox 45"/>
        <xdr:cNvSpPr txBox="1"/>
      </xdr:nvSpPr>
      <xdr:spPr>
        <a:xfrm>
          <a:off x="7404100" y="89344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37</xdr:row>
      <xdr:rowOff>28575</xdr:rowOff>
    </xdr:from>
    <xdr:ext cx="367788" cy="660694"/>
    <xdr:sp macro="" textlink="">
      <xdr:nvSpPr>
        <xdr:cNvPr id="47" name="TextBox 46"/>
        <xdr:cNvSpPr txBox="1"/>
      </xdr:nvSpPr>
      <xdr:spPr>
        <a:xfrm>
          <a:off x="7404100" y="96678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37</xdr:row>
      <xdr:rowOff>28575</xdr:rowOff>
    </xdr:from>
    <xdr:ext cx="361021" cy="660694"/>
    <xdr:sp macro="" textlink="">
      <xdr:nvSpPr>
        <xdr:cNvPr id="48" name="TextBox 47"/>
        <xdr:cNvSpPr txBox="1"/>
      </xdr:nvSpPr>
      <xdr:spPr>
        <a:xfrm>
          <a:off x="5534025" y="96678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37</xdr:row>
      <xdr:rowOff>28575</xdr:rowOff>
    </xdr:from>
    <xdr:ext cx="361021" cy="660694"/>
    <xdr:sp macro="" textlink="">
      <xdr:nvSpPr>
        <xdr:cNvPr id="49" name="TextBox 48"/>
        <xdr:cNvSpPr txBox="1"/>
      </xdr:nvSpPr>
      <xdr:spPr>
        <a:xfrm>
          <a:off x="3667125" y="96678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37</xdr:row>
      <xdr:rowOff>28575</xdr:rowOff>
    </xdr:from>
    <xdr:ext cx="367788" cy="660694"/>
    <xdr:sp macro="" textlink="">
      <xdr:nvSpPr>
        <xdr:cNvPr id="50" name="TextBox 49"/>
        <xdr:cNvSpPr txBox="1"/>
      </xdr:nvSpPr>
      <xdr:spPr>
        <a:xfrm>
          <a:off x="1774825" y="96678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40</xdr:row>
      <xdr:rowOff>28575</xdr:rowOff>
    </xdr:from>
    <xdr:ext cx="367788" cy="660694"/>
    <xdr:sp macro="" textlink="">
      <xdr:nvSpPr>
        <xdr:cNvPr id="51" name="TextBox 50"/>
        <xdr:cNvSpPr txBox="1"/>
      </xdr:nvSpPr>
      <xdr:spPr>
        <a:xfrm>
          <a:off x="1774825" y="104298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40</xdr:row>
      <xdr:rowOff>28575</xdr:rowOff>
    </xdr:from>
    <xdr:ext cx="418108" cy="660694"/>
    <xdr:sp macro="" textlink="">
      <xdr:nvSpPr>
        <xdr:cNvPr id="52" name="TextBox 51"/>
        <xdr:cNvSpPr txBox="1"/>
      </xdr:nvSpPr>
      <xdr:spPr>
        <a:xfrm>
          <a:off x="3648075" y="104298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40</xdr:row>
      <xdr:rowOff>28575</xdr:rowOff>
    </xdr:from>
    <xdr:ext cx="455676" cy="660694"/>
    <xdr:sp macro="" textlink="">
      <xdr:nvSpPr>
        <xdr:cNvPr id="53" name="TextBox 52"/>
        <xdr:cNvSpPr txBox="1"/>
      </xdr:nvSpPr>
      <xdr:spPr>
        <a:xfrm>
          <a:off x="5524500" y="10429875"/>
          <a:ext cx="4556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40</xdr:row>
      <xdr:rowOff>28575</xdr:rowOff>
    </xdr:from>
    <xdr:ext cx="418108" cy="660694"/>
    <xdr:sp macro="" textlink="">
      <xdr:nvSpPr>
        <xdr:cNvPr id="54" name="TextBox 53"/>
        <xdr:cNvSpPr txBox="1"/>
      </xdr:nvSpPr>
      <xdr:spPr>
        <a:xfrm>
          <a:off x="7404100" y="1042987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47625</xdr:colOff>
      <xdr:row>44</xdr:row>
      <xdr:rowOff>0</xdr:rowOff>
    </xdr:from>
    <xdr:ext cx="253231" cy="447558"/>
    <xdr:sp macro="" textlink="">
      <xdr:nvSpPr>
        <xdr:cNvPr id="55" name="TextBox 54"/>
        <xdr:cNvSpPr txBox="1"/>
      </xdr:nvSpPr>
      <xdr:spPr>
        <a:xfrm>
          <a:off x="57150" y="118681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E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56" name="TextBox 55"/>
        <xdr:cNvSpPr txBox="1"/>
      </xdr:nvSpPr>
      <xdr:spPr>
        <a:xfrm>
          <a:off x="1793875" y="112395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44</xdr:row>
      <xdr:rowOff>0</xdr:rowOff>
    </xdr:from>
    <xdr:ext cx="361021" cy="660694"/>
    <xdr:sp macro="" textlink="">
      <xdr:nvSpPr>
        <xdr:cNvPr id="57" name="TextBox 56"/>
        <xdr:cNvSpPr txBox="1"/>
      </xdr:nvSpPr>
      <xdr:spPr>
        <a:xfrm>
          <a:off x="3686175" y="112395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44</xdr:row>
      <xdr:rowOff>0</xdr:rowOff>
    </xdr:from>
    <xdr:ext cx="361021" cy="660694"/>
    <xdr:sp macro="" textlink="">
      <xdr:nvSpPr>
        <xdr:cNvPr id="58" name="TextBox 57"/>
        <xdr:cNvSpPr txBox="1"/>
      </xdr:nvSpPr>
      <xdr:spPr>
        <a:xfrm>
          <a:off x="5553075" y="112395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44</xdr:row>
      <xdr:rowOff>0</xdr:rowOff>
    </xdr:from>
    <xdr:ext cx="367788" cy="660694"/>
    <xdr:sp macro="" textlink="">
      <xdr:nvSpPr>
        <xdr:cNvPr id="59" name="TextBox 58"/>
        <xdr:cNvSpPr txBox="1"/>
      </xdr:nvSpPr>
      <xdr:spPr>
        <a:xfrm>
          <a:off x="7423150" y="112395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44</xdr:row>
      <xdr:rowOff>0</xdr:rowOff>
    </xdr:from>
    <xdr:ext cx="367788" cy="660694"/>
    <xdr:sp macro="" textlink="">
      <xdr:nvSpPr>
        <xdr:cNvPr id="60" name="TextBox 59"/>
        <xdr:cNvSpPr txBox="1"/>
      </xdr:nvSpPr>
      <xdr:spPr>
        <a:xfrm>
          <a:off x="7423150" y="119253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44</xdr:row>
      <xdr:rowOff>0</xdr:rowOff>
    </xdr:from>
    <xdr:ext cx="361021" cy="660694"/>
    <xdr:sp macro="" textlink="">
      <xdr:nvSpPr>
        <xdr:cNvPr id="61" name="TextBox 60"/>
        <xdr:cNvSpPr txBox="1"/>
      </xdr:nvSpPr>
      <xdr:spPr>
        <a:xfrm>
          <a:off x="5553075" y="119253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44</xdr:row>
      <xdr:rowOff>0</xdr:rowOff>
    </xdr:from>
    <xdr:ext cx="361021" cy="660694"/>
    <xdr:sp macro="" textlink="">
      <xdr:nvSpPr>
        <xdr:cNvPr id="62" name="TextBox 61"/>
        <xdr:cNvSpPr txBox="1"/>
      </xdr:nvSpPr>
      <xdr:spPr>
        <a:xfrm>
          <a:off x="3686175" y="119253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63" name="TextBox 62"/>
        <xdr:cNvSpPr txBox="1"/>
      </xdr:nvSpPr>
      <xdr:spPr>
        <a:xfrm>
          <a:off x="1793875" y="119253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64" name="TextBox 63"/>
        <xdr:cNvSpPr txBox="1"/>
      </xdr:nvSpPr>
      <xdr:spPr>
        <a:xfrm>
          <a:off x="1793875" y="126968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411437" cy="660694"/>
    <xdr:sp macro="" textlink="">
      <xdr:nvSpPr>
        <xdr:cNvPr id="65" name="TextBox 64"/>
        <xdr:cNvSpPr txBox="1"/>
      </xdr:nvSpPr>
      <xdr:spPr>
        <a:xfrm>
          <a:off x="3667125" y="12696825"/>
          <a:ext cx="411437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44</xdr:row>
      <xdr:rowOff>0</xdr:rowOff>
    </xdr:from>
    <xdr:ext cx="446741" cy="660694"/>
    <xdr:sp macro="" textlink="">
      <xdr:nvSpPr>
        <xdr:cNvPr id="66" name="TextBox 65"/>
        <xdr:cNvSpPr txBox="1"/>
      </xdr:nvSpPr>
      <xdr:spPr>
        <a:xfrm>
          <a:off x="5534025" y="12696825"/>
          <a:ext cx="44674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418108" cy="660694"/>
    <xdr:sp macro="" textlink="">
      <xdr:nvSpPr>
        <xdr:cNvPr id="67" name="TextBox 66"/>
        <xdr:cNvSpPr txBox="1"/>
      </xdr:nvSpPr>
      <xdr:spPr>
        <a:xfrm>
          <a:off x="7404100" y="1269682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44</xdr:row>
      <xdr:rowOff>0</xdr:rowOff>
    </xdr:from>
    <xdr:ext cx="259982" cy="447558"/>
    <xdr:sp macro="" textlink="">
      <xdr:nvSpPr>
        <xdr:cNvPr id="68" name="TextBox 67"/>
        <xdr:cNvSpPr txBox="1"/>
      </xdr:nvSpPr>
      <xdr:spPr>
        <a:xfrm>
          <a:off x="66675" y="1413510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F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69" name="TextBox 68"/>
        <xdr:cNvSpPr txBox="1"/>
      </xdr:nvSpPr>
      <xdr:spPr>
        <a:xfrm>
          <a:off x="1774825" y="135826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361021" cy="660694"/>
    <xdr:sp macro="" textlink="">
      <xdr:nvSpPr>
        <xdr:cNvPr id="70" name="TextBox 69"/>
        <xdr:cNvSpPr txBox="1"/>
      </xdr:nvSpPr>
      <xdr:spPr>
        <a:xfrm>
          <a:off x="3667125" y="135636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44</xdr:row>
      <xdr:rowOff>0</xdr:rowOff>
    </xdr:from>
    <xdr:ext cx="361021" cy="660694"/>
    <xdr:sp macro="" textlink="">
      <xdr:nvSpPr>
        <xdr:cNvPr id="71" name="TextBox 70"/>
        <xdr:cNvSpPr txBox="1"/>
      </xdr:nvSpPr>
      <xdr:spPr>
        <a:xfrm>
          <a:off x="5534025" y="135636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367788" cy="660694"/>
    <xdr:sp macro="" textlink="">
      <xdr:nvSpPr>
        <xdr:cNvPr id="72" name="TextBox 71"/>
        <xdr:cNvSpPr txBox="1"/>
      </xdr:nvSpPr>
      <xdr:spPr>
        <a:xfrm>
          <a:off x="7404100" y="135636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367788" cy="660694"/>
    <xdr:sp macro="" textlink="">
      <xdr:nvSpPr>
        <xdr:cNvPr id="73" name="TextBox 72"/>
        <xdr:cNvSpPr txBox="1"/>
      </xdr:nvSpPr>
      <xdr:spPr>
        <a:xfrm>
          <a:off x="7404100" y="143160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44</xdr:row>
      <xdr:rowOff>0</xdr:rowOff>
    </xdr:from>
    <xdr:ext cx="361021" cy="660694"/>
    <xdr:sp macro="" textlink="">
      <xdr:nvSpPr>
        <xdr:cNvPr id="74" name="TextBox 73"/>
        <xdr:cNvSpPr txBox="1"/>
      </xdr:nvSpPr>
      <xdr:spPr>
        <a:xfrm>
          <a:off x="5534025" y="143160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361021" cy="660694"/>
    <xdr:sp macro="" textlink="">
      <xdr:nvSpPr>
        <xdr:cNvPr id="75" name="TextBox 74"/>
        <xdr:cNvSpPr txBox="1"/>
      </xdr:nvSpPr>
      <xdr:spPr>
        <a:xfrm>
          <a:off x="3667125" y="143160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76" name="TextBox 75"/>
        <xdr:cNvSpPr txBox="1"/>
      </xdr:nvSpPr>
      <xdr:spPr>
        <a:xfrm>
          <a:off x="1774825" y="143160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77" name="TextBox 76"/>
        <xdr:cNvSpPr txBox="1"/>
      </xdr:nvSpPr>
      <xdr:spPr>
        <a:xfrm>
          <a:off x="1774825" y="150876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418108" cy="660694"/>
    <xdr:sp macro="" textlink="">
      <xdr:nvSpPr>
        <xdr:cNvPr id="78" name="TextBox 77"/>
        <xdr:cNvSpPr txBox="1"/>
      </xdr:nvSpPr>
      <xdr:spPr>
        <a:xfrm>
          <a:off x="3648075" y="1508760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44</xdr:row>
      <xdr:rowOff>0</xdr:rowOff>
    </xdr:from>
    <xdr:ext cx="455676" cy="376513"/>
    <xdr:sp macro="" textlink="">
      <xdr:nvSpPr>
        <xdr:cNvPr id="79" name="TextBox 78"/>
        <xdr:cNvSpPr txBox="1"/>
      </xdr:nvSpPr>
      <xdr:spPr>
        <a:xfrm>
          <a:off x="6029325" y="15662275"/>
          <a:ext cx="4953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418108" cy="660694"/>
    <xdr:sp macro="" textlink="">
      <xdr:nvSpPr>
        <xdr:cNvPr id="80" name="TextBox 79"/>
        <xdr:cNvSpPr txBox="1"/>
      </xdr:nvSpPr>
      <xdr:spPr>
        <a:xfrm>
          <a:off x="7404100" y="1508760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47625</xdr:colOff>
      <xdr:row>44</xdr:row>
      <xdr:rowOff>0</xdr:rowOff>
    </xdr:from>
    <xdr:ext cx="253231" cy="447558"/>
    <xdr:sp macro="" textlink="">
      <xdr:nvSpPr>
        <xdr:cNvPr id="81" name="TextBox 80"/>
        <xdr:cNvSpPr txBox="1"/>
      </xdr:nvSpPr>
      <xdr:spPr>
        <a:xfrm>
          <a:off x="57150" y="163893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G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82" name="TextBox 81"/>
        <xdr:cNvSpPr txBox="1"/>
      </xdr:nvSpPr>
      <xdr:spPr>
        <a:xfrm>
          <a:off x="1793875" y="158210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44</xdr:row>
      <xdr:rowOff>0</xdr:rowOff>
    </xdr:from>
    <xdr:ext cx="361021" cy="660694"/>
    <xdr:sp macro="" textlink="">
      <xdr:nvSpPr>
        <xdr:cNvPr id="83" name="TextBox 82"/>
        <xdr:cNvSpPr txBox="1"/>
      </xdr:nvSpPr>
      <xdr:spPr>
        <a:xfrm>
          <a:off x="3686175" y="158210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44</xdr:row>
      <xdr:rowOff>0</xdr:rowOff>
    </xdr:from>
    <xdr:ext cx="361021" cy="660694"/>
    <xdr:sp macro="" textlink="">
      <xdr:nvSpPr>
        <xdr:cNvPr id="84" name="TextBox 83"/>
        <xdr:cNvSpPr txBox="1"/>
      </xdr:nvSpPr>
      <xdr:spPr>
        <a:xfrm>
          <a:off x="5553075" y="158210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44</xdr:row>
      <xdr:rowOff>0</xdr:rowOff>
    </xdr:from>
    <xdr:ext cx="367788" cy="660694"/>
    <xdr:sp macro="" textlink="">
      <xdr:nvSpPr>
        <xdr:cNvPr id="85" name="TextBox 84"/>
        <xdr:cNvSpPr txBox="1"/>
      </xdr:nvSpPr>
      <xdr:spPr>
        <a:xfrm>
          <a:off x="7423150" y="158210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44</xdr:row>
      <xdr:rowOff>0</xdr:rowOff>
    </xdr:from>
    <xdr:ext cx="367788" cy="660694"/>
    <xdr:sp macro="" textlink="">
      <xdr:nvSpPr>
        <xdr:cNvPr id="86" name="TextBox 85"/>
        <xdr:cNvSpPr txBox="1"/>
      </xdr:nvSpPr>
      <xdr:spPr>
        <a:xfrm>
          <a:off x="7423150" y="16592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44</xdr:row>
      <xdr:rowOff>0</xdr:rowOff>
    </xdr:from>
    <xdr:ext cx="361021" cy="660694"/>
    <xdr:sp macro="" textlink="">
      <xdr:nvSpPr>
        <xdr:cNvPr id="87" name="TextBox 86"/>
        <xdr:cNvSpPr txBox="1"/>
      </xdr:nvSpPr>
      <xdr:spPr>
        <a:xfrm>
          <a:off x="5553075" y="165925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44</xdr:row>
      <xdr:rowOff>0</xdr:rowOff>
    </xdr:from>
    <xdr:ext cx="361021" cy="660694"/>
    <xdr:sp macro="" textlink="">
      <xdr:nvSpPr>
        <xdr:cNvPr id="88" name="TextBox 87"/>
        <xdr:cNvSpPr txBox="1"/>
      </xdr:nvSpPr>
      <xdr:spPr>
        <a:xfrm>
          <a:off x="3686175" y="165925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89" name="TextBox 88"/>
        <xdr:cNvSpPr txBox="1"/>
      </xdr:nvSpPr>
      <xdr:spPr>
        <a:xfrm>
          <a:off x="1793875" y="16592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44</xdr:row>
      <xdr:rowOff>0</xdr:rowOff>
    </xdr:from>
    <xdr:ext cx="367788" cy="660694"/>
    <xdr:sp macro="" textlink="">
      <xdr:nvSpPr>
        <xdr:cNvPr id="90" name="TextBox 89"/>
        <xdr:cNvSpPr txBox="1"/>
      </xdr:nvSpPr>
      <xdr:spPr>
        <a:xfrm>
          <a:off x="1793875" y="17354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411437" cy="660694"/>
    <xdr:sp macro="" textlink="">
      <xdr:nvSpPr>
        <xdr:cNvPr id="91" name="TextBox 90"/>
        <xdr:cNvSpPr txBox="1"/>
      </xdr:nvSpPr>
      <xdr:spPr>
        <a:xfrm>
          <a:off x="3905250" y="17907000"/>
          <a:ext cx="46041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44</xdr:row>
      <xdr:rowOff>0</xdr:rowOff>
    </xdr:from>
    <xdr:ext cx="455676" cy="660694"/>
    <xdr:sp macro="" textlink="">
      <xdr:nvSpPr>
        <xdr:cNvPr id="92" name="TextBox 91"/>
        <xdr:cNvSpPr txBox="1"/>
      </xdr:nvSpPr>
      <xdr:spPr>
        <a:xfrm>
          <a:off x="5524500" y="17354550"/>
          <a:ext cx="4556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418108" cy="660694"/>
    <xdr:sp macro="" textlink="">
      <xdr:nvSpPr>
        <xdr:cNvPr id="93" name="TextBox 92"/>
        <xdr:cNvSpPr txBox="1"/>
      </xdr:nvSpPr>
      <xdr:spPr>
        <a:xfrm>
          <a:off x="7404100" y="1735455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44</xdr:row>
      <xdr:rowOff>0</xdr:rowOff>
    </xdr:from>
    <xdr:ext cx="259982" cy="447558"/>
    <xdr:sp macro="" textlink="">
      <xdr:nvSpPr>
        <xdr:cNvPr id="94" name="TextBox 93"/>
        <xdr:cNvSpPr txBox="1"/>
      </xdr:nvSpPr>
      <xdr:spPr>
        <a:xfrm>
          <a:off x="66675" y="187642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H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95" name="TextBox 94"/>
        <xdr:cNvSpPr txBox="1"/>
      </xdr:nvSpPr>
      <xdr:spPr>
        <a:xfrm>
          <a:off x="1774825" y="182118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361021" cy="660694"/>
    <xdr:sp macro="" textlink="">
      <xdr:nvSpPr>
        <xdr:cNvPr id="96" name="TextBox 95"/>
        <xdr:cNvSpPr txBox="1"/>
      </xdr:nvSpPr>
      <xdr:spPr>
        <a:xfrm>
          <a:off x="3667125" y="181927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38100</xdr:colOff>
      <xdr:row>44</xdr:row>
      <xdr:rowOff>0</xdr:rowOff>
    </xdr:from>
    <xdr:ext cx="351263" cy="660694"/>
    <xdr:sp macro="" textlink="">
      <xdr:nvSpPr>
        <xdr:cNvPr id="97" name="TextBox 96"/>
        <xdr:cNvSpPr txBox="1"/>
      </xdr:nvSpPr>
      <xdr:spPr>
        <a:xfrm>
          <a:off x="5572125" y="18192750"/>
          <a:ext cx="351263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41275</xdr:colOff>
      <xdr:row>44</xdr:row>
      <xdr:rowOff>0</xdr:rowOff>
    </xdr:from>
    <xdr:ext cx="358109" cy="660694"/>
    <xdr:sp macro="" textlink="">
      <xdr:nvSpPr>
        <xdr:cNvPr id="98" name="TextBox 97"/>
        <xdr:cNvSpPr txBox="1"/>
      </xdr:nvSpPr>
      <xdr:spPr>
        <a:xfrm>
          <a:off x="7442200" y="18192750"/>
          <a:ext cx="358109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44</xdr:row>
      <xdr:rowOff>0</xdr:rowOff>
    </xdr:from>
    <xdr:ext cx="367788" cy="660694"/>
    <xdr:sp macro="" textlink="">
      <xdr:nvSpPr>
        <xdr:cNvPr id="99" name="TextBox 98"/>
        <xdr:cNvSpPr txBox="1"/>
      </xdr:nvSpPr>
      <xdr:spPr>
        <a:xfrm>
          <a:off x="7404100" y="189071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44</xdr:row>
      <xdr:rowOff>0</xdr:rowOff>
    </xdr:from>
    <xdr:ext cx="361021" cy="660694"/>
    <xdr:sp macro="" textlink="">
      <xdr:nvSpPr>
        <xdr:cNvPr id="100" name="TextBox 99"/>
        <xdr:cNvSpPr txBox="1"/>
      </xdr:nvSpPr>
      <xdr:spPr>
        <a:xfrm>
          <a:off x="5534025" y="189071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361021" cy="660694"/>
    <xdr:sp macro="" textlink="">
      <xdr:nvSpPr>
        <xdr:cNvPr id="101" name="TextBox 100"/>
        <xdr:cNvSpPr txBox="1"/>
      </xdr:nvSpPr>
      <xdr:spPr>
        <a:xfrm>
          <a:off x="3667125" y="189071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102" name="TextBox 101"/>
        <xdr:cNvSpPr txBox="1"/>
      </xdr:nvSpPr>
      <xdr:spPr>
        <a:xfrm>
          <a:off x="1774825" y="189071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44</xdr:row>
      <xdr:rowOff>0</xdr:rowOff>
    </xdr:from>
    <xdr:ext cx="367788" cy="660694"/>
    <xdr:sp macro="" textlink="">
      <xdr:nvSpPr>
        <xdr:cNvPr id="103" name="TextBox 102"/>
        <xdr:cNvSpPr txBox="1"/>
      </xdr:nvSpPr>
      <xdr:spPr>
        <a:xfrm>
          <a:off x="1774825" y="196786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44</xdr:row>
      <xdr:rowOff>0</xdr:rowOff>
    </xdr:from>
    <xdr:ext cx="411437" cy="660694"/>
    <xdr:sp macro="" textlink="">
      <xdr:nvSpPr>
        <xdr:cNvPr id="104" name="TextBox 103"/>
        <xdr:cNvSpPr txBox="1"/>
      </xdr:nvSpPr>
      <xdr:spPr>
        <a:xfrm>
          <a:off x="3905250" y="20208875"/>
          <a:ext cx="46041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581025</xdr:colOff>
      <xdr:row>44</xdr:row>
      <xdr:rowOff>0</xdr:rowOff>
    </xdr:from>
    <xdr:ext cx="464976" cy="660694"/>
    <xdr:sp macro="" textlink="">
      <xdr:nvSpPr>
        <xdr:cNvPr id="105" name="TextBox 104"/>
        <xdr:cNvSpPr txBox="1"/>
      </xdr:nvSpPr>
      <xdr:spPr>
        <a:xfrm>
          <a:off x="5514975" y="19678650"/>
          <a:ext cx="4649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0</xdr:colOff>
      <xdr:row>44</xdr:row>
      <xdr:rowOff>0</xdr:rowOff>
    </xdr:from>
    <xdr:ext cx="418108" cy="660694"/>
    <xdr:sp macro="" textlink="">
      <xdr:nvSpPr>
        <xdr:cNvPr id="106" name="TextBox 105"/>
        <xdr:cNvSpPr txBox="1"/>
      </xdr:nvSpPr>
      <xdr:spPr>
        <a:xfrm>
          <a:off x="7400925" y="1967865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3" name="TextBox 2"/>
        <xdr:cNvSpPr txBox="1"/>
      </xdr:nvSpPr>
      <xdr:spPr>
        <a:xfrm>
          <a:off x="85725" y="990599"/>
          <a:ext cx="762000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4" name="TextBox 3"/>
        <xdr:cNvSpPr txBox="1"/>
      </xdr:nvSpPr>
      <xdr:spPr>
        <a:xfrm>
          <a:off x="5619750" y="990601"/>
          <a:ext cx="914400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- 2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- 3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- 4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- 5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- 6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78849" y="986119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- 2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- 3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- 4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- 6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- 6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- 1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- 2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- 3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- 4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D- 1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D- 2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D- 3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D- 4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4</xdr:row>
      <xdr:rowOff>38099</xdr:rowOff>
    </xdr:from>
    <xdr:ext cx="695198" cy="314325"/>
    <xdr:sp macro="" textlink="">
      <xdr:nvSpPr>
        <xdr:cNvPr id="3" name="TextBox 2"/>
        <xdr:cNvSpPr txBox="1"/>
      </xdr:nvSpPr>
      <xdr:spPr>
        <a:xfrm>
          <a:off x="85725" y="990599"/>
          <a:ext cx="762000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5</xdr:col>
      <xdr:colOff>9525</xdr:colOff>
      <xdr:row>5</xdr:row>
      <xdr:rowOff>1</xdr:rowOff>
    </xdr:from>
    <xdr:ext cx="793349" cy="305468"/>
    <xdr:sp macro="" textlink="">
      <xdr:nvSpPr>
        <xdr:cNvPr id="4" name="TextBox 3"/>
        <xdr:cNvSpPr txBox="1"/>
      </xdr:nvSpPr>
      <xdr:spPr>
        <a:xfrm>
          <a:off x="5619750" y="990601"/>
          <a:ext cx="914400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topLeftCell="A10" zoomScale="110" zoomScaleNormal="110" workbookViewId="0">
      <selection activeCell="B11" sqref="B11"/>
    </sheetView>
  </sheetViews>
  <sheetFormatPr defaultColWidth="9.125" defaultRowHeight="22.5" x14ac:dyDescent="0.45"/>
  <cols>
    <col min="1" max="1" width="23.875" style="117" customWidth="1"/>
    <col min="2" max="2" width="48.375" style="117" customWidth="1"/>
    <col min="3" max="16384" width="9.125" style="117"/>
  </cols>
  <sheetData>
    <row r="2" spans="1:2" x14ac:dyDescent="0.45">
      <c r="A2" s="116" t="s">
        <v>33</v>
      </c>
      <c r="B2" s="116"/>
    </row>
    <row r="3" spans="1:2" x14ac:dyDescent="0.45">
      <c r="A3" s="118" t="s">
        <v>30</v>
      </c>
      <c r="B3" s="119" t="s">
        <v>73</v>
      </c>
    </row>
    <row r="4" spans="1:2" x14ac:dyDescent="0.45">
      <c r="A4" s="118" t="s">
        <v>31</v>
      </c>
      <c r="B4" s="119" t="s">
        <v>74</v>
      </c>
    </row>
    <row r="5" spans="1:2" x14ac:dyDescent="0.45">
      <c r="A5" s="118" t="s">
        <v>32</v>
      </c>
      <c r="B5" s="119" t="s">
        <v>81</v>
      </c>
    </row>
    <row r="6" spans="1:2" x14ac:dyDescent="0.45">
      <c r="A6" s="118" t="s">
        <v>34</v>
      </c>
      <c r="B6" s="119" t="s">
        <v>75</v>
      </c>
    </row>
    <row r="7" spans="1:2" x14ac:dyDescent="0.45">
      <c r="A7" s="118" t="s">
        <v>35</v>
      </c>
      <c r="B7" s="119" t="s">
        <v>76</v>
      </c>
    </row>
    <row r="8" spans="1:2" x14ac:dyDescent="0.45">
      <c r="A8" s="118" t="s">
        <v>36</v>
      </c>
      <c r="B8" s="119" t="s">
        <v>77</v>
      </c>
    </row>
    <row r="9" spans="1:2" x14ac:dyDescent="0.45">
      <c r="A9" s="118" t="s">
        <v>37</v>
      </c>
      <c r="B9" s="119" t="s">
        <v>78</v>
      </c>
    </row>
    <row r="10" spans="1:2" x14ac:dyDescent="0.45">
      <c r="A10" s="118" t="s">
        <v>38</v>
      </c>
      <c r="B10" s="119" t="s">
        <v>103</v>
      </c>
    </row>
    <row r="11" spans="1:2" x14ac:dyDescent="0.45">
      <c r="A11" s="118" t="s">
        <v>39</v>
      </c>
      <c r="B11" s="119" t="s">
        <v>79</v>
      </c>
    </row>
    <row r="12" spans="1:2" x14ac:dyDescent="0.45">
      <c r="A12" s="118" t="s">
        <v>40</v>
      </c>
      <c r="B12" s="119" t="s">
        <v>80</v>
      </c>
    </row>
    <row r="13" spans="1:2" x14ac:dyDescent="0.45">
      <c r="A13" s="118" t="s">
        <v>41</v>
      </c>
      <c r="B13" s="119"/>
    </row>
    <row r="14" spans="1:2" x14ac:dyDescent="0.45">
      <c r="A14" s="118" t="s">
        <v>42</v>
      </c>
      <c r="B14" s="119"/>
    </row>
    <row r="15" spans="1:2" x14ac:dyDescent="0.45">
      <c r="A15" s="118" t="s">
        <v>43</v>
      </c>
      <c r="B15" s="119"/>
    </row>
    <row r="16" spans="1:2" x14ac:dyDescent="0.45">
      <c r="A16" s="118" t="s">
        <v>17</v>
      </c>
      <c r="B16" s="119"/>
    </row>
    <row r="17" spans="1:2" x14ac:dyDescent="0.45">
      <c r="A17" s="118" t="s">
        <v>18</v>
      </c>
      <c r="B17" s="119"/>
    </row>
    <row r="18" spans="1:2" x14ac:dyDescent="0.45">
      <c r="A18" s="118" t="s">
        <v>44</v>
      </c>
      <c r="B18" s="155">
        <v>42332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"/>
  <sheetViews>
    <sheetView topLeftCell="A7" zoomScale="110" zoomScaleNormal="110" workbookViewId="0">
      <selection activeCell="B16" sqref="B16:G17"/>
    </sheetView>
  </sheetViews>
  <sheetFormatPr defaultColWidth="9" defaultRowHeight="12.75" x14ac:dyDescent="0.2"/>
  <cols>
    <col min="1" max="1" width="8.75" style="57" customWidth="1"/>
    <col min="2" max="7" width="10.25" style="57" customWidth="1"/>
    <col min="8" max="8" width="9" style="57"/>
    <col min="9" max="14" width="10.25" style="57" customWidth="1"/>
    <col min="15" max="16384" width="9" style="57"/>
  </cols>
  <sheetData>
    <row r="1" spans="1:15" ht="31.5" customHeight="1" x14ac:dyDescent="0.2">
      <c r="A1" s="78" t="s">
        <v>22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80"/>
      <c r="O1" s="77"/>
    </row>
    <row r="2" spans="1:15" ht="26.25" x14ac:dyDescent="0.55000000000000004">
      <c r="A2" s="214" t="s">
        <v>1</v>
      </c>
      <c r="B2" s="215"/>
      <c r="C2" s="216" t="str">
        <f>company_name</f>
        <v>บริษัท ทอสเท็ม ประเทศไทย จำกัด</v>
      </c>
      <c r="D2" s="217"/>
      <c r="E2" s="217"/>
      <c r="F2" s="217"/>
      <c r="G2" s="217"/>
      <c r="H2" s="218"/>
      <c r="I2" s="58" t="s">
        <v>2</v>
      </c>
      <c r="J2" s="222" t="str">
        <f>department</f>
        <v>แผนกประกอบ</v>
      </c>
      <c r="K2" s="223"/>
      <c r="L2" s="223"/>
      <c r="M2" s="223"/>
      <c r="N2" s="224"/>
      <c r="O2" s="76"/>
    </row>
    <row r="3" spans="1:15" ht="26.25" x14ac:dyDescent="0.55000000000000004">
      <c r="A3" s="214" t="s">
        <v>19</v>
      </c>
      <c r="B3" s="215"/>
      <c r="C3" s="216" t="str">
        <f>position</f>
        <v>เจ้าหน้าที่ VSTM</v>
      </c>
      <c r="D3" s="217"/>
      <c r="E3" s="217"/>
      <c r="F3" s="217"/>
      <c r="G3" s="217"/>
      <c r="H3" s="218"/>
      <c r="I3" s="219" t="s">
        <v>20</v>
      </c>
      <c r="J3" s="220"/>
      <c r="K3" s="221"/>
      <c r="L3" s="225">
        <f>date_analy</f>
        <v>42332</v>
      </c>
      <c r="M3" s="226"/>
      <c r="N3" s="227"/>
      <c r="O3" s="70"/>
    </row>
    <row r="4" spans="1:15" ht="17.25" customHeight="1" x14ac:dyDescent="0.55000000000000004">
      <c r="A4" s="81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82"/>
      <c r="O4" s="59"/>
    </row>
    <row r="5" spans="1:15" ht="26.25" x14ac:dyDescent="0.55000000000000004">
      <c r="A5" s="83" t="s">
        <v>23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82"/>
      <c r="O5" s="59"/>
    </row>
    <row r="6" spans="1:15" ht="23.1" customHeight="1" x14ac:dyDescent="0.2">
      <c r="A6" s="191" t="str">
        <f>position&amp;"    หมายถึง  ผู้ที่มีความรู้ ทักษะ ใน"&amp;duty_A&amp;"  "&amp;duty_B&amp;"  "&amp;duty_C&amp;"  "&amp;duty_D&amp;"  "&amp;duty_E&amp;"  "&amp;duty_F&amp;"  "&amp;duty_E&amp;"  "</f>
        <v xml:space="preserve">เจ้าหน้าที่ VSTM    หมายถึง  ผู้ที่มีความรู้ ทักษะ ในการรับพนักงานใหม่  การฝึกอบรมพนักงาน  การตรวจติดตามพนักงาน  การผลิตสื่อการฝึกอบรมพนักงาน        </v>
      </c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3"/>
      <c r="O6" s="75"/>
    </row>
    <row r="7" spans="1:15" ht="23.1" customHeight="1" x14ac:dyDescent="0.2">
      <c r="A7" s="191"/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3"/>
      <c r="O7" s="75"/>
    </row>
    <row r="8" spans="1:15" ht="23.1" customHeight="1" x14ac:dyDescent="0.2">
      <c r="A8" s="191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3"/>
      <c r="O8" s="75"/>
    </row>
    <row r="9" spans="1:15" ht="26.25" x14ac:dyDescent="0.55000000000000004">
      <c r="A9" s="84" t="s">
        <v>24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82"/>
      <c r="O9" s="59"/>
    </row>
    <row r="10" spans="1:15" ht="26.25" x14ac:dyDescent="0.55000000000000004">
      <c r="A10" s="85"/>
      <c r="B10" s="194" t="s">
        <v>121</v>
      </c>
      <c r="C10" s="195"/>
      <c r="D10" s="195"/>
      <c r="E10" s="195"/>
      <c r="F10" s="195"/>
      <c r="G10" s="196"/>
      <c r="H10" s="86"/>
      <c r="I10" s="194"/>
      <c r="J10" s="195"/>
      <c r="K10" s="195"/>
      <c r="L10" s="195"/>
      <c r="M10" s="195"/>
      <c r="N10" s="200"/>
      <c r="O10" s="59"/>
    </row>
    <row r="11" spans="1:15" ht="26.25" x14ac:dyDescent="0.55000000000000004">
      <c r="A11" s="81"/>
      <c r="B11" s="197"/>
      <c r="C11" s="198"/>
      <c r="D11" s="198"/>
      <c r="E11" s="198"/>
      <c r="F11" s="198"/>
      <c r="G11" s="199"/>
      <c r="H11" s="86"/>
      <c r="I11" s="197"/>
      <c r="J11" s="198"/>
      <c r="K11" s="198"/>
      <c r="L11" s="198"/>
      <c r="M11" s="198"/>
      <c r="N11" s="201"/>
      <c r="O11" s="59"/>
    </row>
    <row r="12" spans="1:15" ht="8.25" customHeight="1" x14ac:dyDescent="0.55000000000000004">
      <c r="A12" s="81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82"/>
      <c r="O12" s="59"/>
    </row>
    <row r="13" spans="1:15" ht="26.25" x14ac:dyDescent="0.55000000000000004">
      <c r="A13" s="81"/>
      <c r="B13" s="194" t="s">
        <v>124</v>
      </c>
      <c r="C13" s="195"/>
      <c r="D13" s="195"/>
      <c r="E13" s="195"/>
      <c r="F13" s="195"/>
      <c r="G13" s="196"/>
      <c r="H13" s="86"/>
      <c r="I13" s="194"/>
      <c r="J13" s="195"/>
      <c r="K13" s="195"/>
      <c r="L13" s="195"/>
      <c r="M13" s="195"/>
      <c r="N13" s="200"/>
      <c r="O13" s="59"/>
    </row>
    <row r="14" spans="1:15" ht="26.25" customHeight="1" x14ac:dyDescent="0.55000000000000004">
      <c r="A14" s="81"/>
      <c r="B14" s="197"/>
      <c r="C14" s="198"/>
      <c r="D14" s="198"/>
      <c r="E14" s="198"/>
      <c r="F14" s="198"/>
      <c r="G14" s="199"/>
      <c r="H14" s="86"/>
      <c r="I14" s="197"/>
      <c r="J14" s="198"/>
      <c r="K14" s="198"/>
      <c r="L14" s="198"/>
      <c r="M14" s="198"/>
      <c r="N14" s="201"/>
      <c r="O14" s="59"/>
    </row>
    <row r="15" spans="1:15" ht="8.25" customHeight="1" x14ac:dyDescent="0.55000000000000004">
      <c r="A15" s="81"/>
      <c r="B15" s="70" t="s">
        <v>82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82"/>
      <c r="O15" s="59"/>
    </row>
    <row r="16" spans="1:15" ht="26.25" x14ac:dyDescent="0.55000000000000004">
      <c r="A16" s="81"/>
      <c r="B16" s="194" t="s">
        <v>123</v>
      </c>
      <c r="C16" s="195"/>
      <c r="D16" s="195"/>
      <c r="E16" s="195"/>
      <c r="F16" s="195"/>
      <c r="G16" s="196"/>
      <c r="H16" s="86"/>
      <c r="I16" s="194"/>
      <c r="J16" s="195"/>
      <c r="K16" s="195"/>
      <c r="L16" s="195"/>
      <c r="M16" s="195"/>
      <c r="N16" s="200"/>
      <c r="O16" s="59"/>
    </row>
    <row r="17" spans="1:15" ht="26.25" x14ac:dyDescent="0.55000000000000004">
      <c r="A17" s="81"/>
      <c r="B17" s="197"/>
      <c r="C17" s="198"/>
      <c r="D17" s="198"/>
      <c r="E17" s="198"/>
      <c r="F17" s="198"/>
      <c r="G17" s="199"/>
      <c r="H17" s="86"/>
      <c r="I17" s="197"/>
      <c r="J17" s="198"/>
      <c r="K17" s="198"/>
      <c r="L17" s="198"/>
      <c r="M17" s="198"/>
      <c r="N17" s="201"/>
      <c r="O17" s="59"/>
    </row>
    <row r="18" spans="1:15" ht="8.25" customHeight="1" x14ac:dyDescent="0.55000000000000004">
      <c r="A18" s="81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82"/>
      <c r="O18" s="59"/>
    </row>
    <row r="19" spans="1:15" ht="26.25" x14ac:dyDescent="0.55000000000000004">
      <c r="A19" s="81"/>
      <c r="B19" s="194" t="s">
        <v>122</v>
      </c>
      <c r="C19" s="195"/>
      <c r="D19" s="195"/>
      <c r="E19" s="195"/>
      <c r="F19" s="195"/>
      <c r="G19" s="196"/>
      <c r="H19" s="86"/>
      <c r="I19" s="194"/>
      <c r="J19" s="195"/>
      <c r="K19" s="195"/>
      <c r="L19" s="195"/>
      <c r="M19" s="195"/>
      <c r="N19" s="200"/>
      <c r="O19" s="59"/>
    </row>
    <row r="20" spans="1:15" ht="26.25" x14ac:dyDescent="0.55000000000000004">
      <c r="A20" s="81"/>
      <c r="B20" s="197"/>
      <c r="C20" s="198"/>
      <c r="D20" s="198"/>
      <c r="E20" s="198"/>
      <c r="F20" s="198"/>
      <c r="G20" s="199"/>
      <c r="H20" s="86"/>
      <c r="I20" s="197"/>
      <c r="J20" s="198"/>
      <c r="K20" s="198"/>
      <c r="L20" s="198"/>
      <c r="M20" s="198"/>
      <c r="N20" s="201"/>
      <c r="O20" s="59"/>
    </row>
    <row r="21" spans="1:15" ht="7.5" customHeight="1" thickBot="1" x14ac:dyDescent="0.6">
      <c r="A21" s="81"/>
      <c r="B21" s="86"/>
      <c r="C21" s="86"/>
      <c r="D21" s="86"/>
      <c r="E21" s="86"/>
      <c r="F21" s="86"/>
      <c r="G21" s="70"/>
      <c r="H21" s="87"/>
      <c r="I21" s="87"/>
      <c r="J21" s="87"/>
      <c r="K21" s="87"/>
      <c r="L21" s="87"/>
      <c r="M21" s="70"/>
      <c r="N21" s="82"/>
      <c r="O21" s="59"/>
    </row>
    <row r="22" spans="1:15" ht="20.100000000000001" customHeight="1" x14ac:dyDescent="0.2">
      <c r="A22" s="202" t="s">
        <v>16</v>
      </c>
      <c r="B22" s="205" t="str">
        <f>IF(analyst1="","",analyst1)</f>
        <v>นางสาวปิยะมาศ  ประทุมทอง</v>
      </c>
      <c r="C22" s="206" t="str">
        <f>IF(analyst1="","",analyst1)</f>
        <v>นางสาวปิยะมาศ  ประทุมทอง</v>
      </c>
      <c r="D22" s="207" t="str">
        <f>IF(analyst1="","",analyst1)</f>
        <v>นางสาวปิยะมาศ  ประทุมทอง</v>
      </c>
      <c r="E22" s="205" t="str">
        <f>IF(analyst1="","",analyst5)</f>
        <v>นายวศิน  สิงหโยทะกา</v>
      </c>
      <c r="F22" s="206" t="str">
        <f t="shared" ref="F22:G24" si="0">IF(analyst1="","",analyst1)</f>
        <v>นางสาวปิยะมาศ  ประทุมทอง</v>
      </c>
      <c r="G22" s="207" t="str">
        <f t="shared" si="0"/>
        <v>นางสาวปิยะมาศ  ประทุมทอง</v>
      </c>
      <c r="H22" s="97"/>
      <c r="I22" s="208" t="s">
        <v>17</v>
      </c>
      <c r="J22" s="209"/>
      <c r="K22" s="210"/>
      <c r="L22" s="102" t="s">
        <v>18</v>
      </c>
      <c r="M22" s="103"/>
      <c r="N22" s="104"/>
    </row>
    <row r="23" spans="1:15" ht="20.100000000000001" customHeight="1" x14ac:dyDescent="0.2">
      <c r="A23" s="203"/>
      <c r="B23" s="211" t="str">
        <f>IF(analyst2="","",analyst2)</f>
        <v>นางสาวชูใจ  ขำวงค์</v>
      </c>
      <c r="C23" s="212" t="str">
        <f>IF(analyst2="","",analyst2)</f>
        <v>นางสาวชูใจ  ขำวงค์</v>
      </c>
      <c r="D23" s="213" t="str">
        <f>IF(analyst2="","",analyst2)</f>
        <v>นางสาวชูใจ  ขำวงค์</v>
      </c>
      <c r="E23" s="229" t="str">
        <f>IF(analyst1="","",analyst6)</f>
        <v>นายณัฐชานนท์  แสงโชติ</v>
      </c>
      <c r="F23" s="230" t="str">
        <f t="shared" si="0"/>
        <v>นางสาวปิยะมาศ  ประทุมทอง</v>
      </c>
      <c r="G23" s="231" t="str">
        <f t="shared" si="0"/>
        <v>นางสาวปิยะมาศ  ประทุมทอง</v>
      </c>
      <c r="H23" s="69"/>
      <c r="I23" s="183" t="str">
        <f>IF(review="","",review)</f>
        <v/>
      </c>
      <c r="J23" s="184" t="str">
        <f>IF(review="","",review)</f>
        <v/>
      </c>
      <c r="K23" s="185" t="str">
        <f>IF(review="","",review)</f>
        <v/>
      </c>
      <c r="L23" s="183" t="str">
        <f>IF(approvers="","",approvers)</f>
        <v/>
      </c>
      <c r="M23" s="184" t="str">
        <f>IF(approvers="","",approvers)</f>
        <v/>
      </c>
      <c r="N23" s="189" t="str">
        <f>IF(approvers="","",approvers)</f>
        <v/>
      </c>
    </row>
    <row r="24" spans="1:15" ht="20.100000000000001" customHeight="1" x14ac:dyDescent="0.2">
      <c r="A24" s="203"/>
      <c r="B24" s="211" t="str">
        <f>IF(analyst3="","",analyst3)</f>
        <v>นางสาวสุธีรา  เขียวกันยะ</v>
      </c>
      <c r="C24" s="212" t="str">
        <f>IF(analyst3="","",analyst3)</f>
        <v>นางสาวสุธีรา  เขียวกันยะ</v>
      </c>
      <c r="D24" s="213" t="str">
        <f>IF(analyst3="","",analyst3)</f>
        <v>นางสาวสุธีรา  เขียวกันยะ</v>
      </c>
      <c r="E24" s="211" t="str">
        <f>IF(analyst1="","",analyst7)</f>
        <v>นายสมถวิล  จันทร์สิงห์</v>
      </c>
      <c r="F24" s="212" t="str">
        <f t="shared" si="0"/>
        <v>นางสาวปิยะมาศ  ประทุมทอง</v>
      </c>
      <c r="G24" s="213" t="str">
        <f t="shared" si="0"/>
        <v>นางสาวปิยะมาศ  ประทุมทอง</v>
      </c>
      <c r="H24" s="69"/>
      <c r="I24" s="186"/>
      <c r="J24" s="187"/>
      <c r="K24" s="188"/>
      <c r="L24" s="186"/>
      <c r="M24" s="187"/>
      <c r="N24" s="190"/>
      <c r="O24" s="69"/>
    </row>
    <row r="25" spans="1:15" ht="20.100000000000001" customHeight="1" thickBot="1" x14ac:dyDescent="0.25">
      <c r="A25" s="204"/>
      <c r="B25" s="232" t="str">
        <f>IF(analyst4="","",analyst4)</f>
        <v>นางนวลฤดี  พิมุขกรพงศ์</v>
      </c>
      <c r="C25" s="233" t="str">
        <f>IF(analyst4="","",analyst4)</f>
        <v>นางนวลฤดี  พิมุขกรพงศ์</v>
      </c>
      <c r="D25" s="234" t="str">
        <f>IF(analyst4="","",analyst4)</f>
        <v>นางนวลฤดี  พิมุขกรพงศ์</v>
      </c>
      <c r="E25" s="235"/>
      <c r="F25" s="236"/>
      <c r="G25" s="237"/>
      <c r="H25" s="88"/>
      <c r="I25" s="91" t="s">
        <v>21</v>
      </c>
      <c r="J25" s="91"/>
      <c r="K25" s="91"/>
      <c r="L25" s="88" t="s">
        <v>21</v>
      </c>
      <c r="M25" s="89"/>
      <c r="N25" s="90"/>
      <c r="O25" s="76"/>
    </row>
    <row r="26" spans="1:15" ht="20.100000000000001" customHeight="1" x14ac:dyDescent="0.55000000000000004">
      <c r="A26" s="70"/>
      <c r="B26" s="228"/>
      <c r="C26" s="228"/>
      <c r="D26" s="228"/>
      <c r="E26" s="228"/>
      <c r="F26" s="228"/>
      <c r="G26" s="228"/>
      <c r="H26" s="70"/>
      <c r="I26" s="70"/>
      <c r="J26" s="70"/>
      <c r="K26" s="70"/>
      <c r="L26" s="70"/>
      <c r="M26" s="70"/>
      <c r="N26" s="70"/>
      <c r="O26" s="59"/>
    </row>
    <row r="27" spans="1:15" ht="20.100000000000001" customHeight="1" x14ac:dyDescent="0.55000000000000004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</row>
    <row r="28" spans="1:15" ht="20.100000000000001" customHeight="1" x14ac:dyDescent="0.55000000000000004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</row>
    <row r="29" spans="1:15" ht="20.100000000000001" customHeight="1" x14ac:dyDescent="0.55000000000000004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</row>
    <row r="30" spans="1:15" ht="26.25" x14ac:dyDescent="0.55000000000000004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</row>
    <row r="31" spans="1:15" ht="26.25" x14ac:dyDescent="0.55000000000000004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</row>
    <row r="32" spans="1:15" ht="26.25" x14ac:dyDescent="0.55000000000000004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</row>
    <row r="33" spans="1:15" ht="26.25" x14ac:dyDescent="0.5500000000000000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</row>
    <row r="34" spans="1:15" ht="26.25" x14ac:dyDescent="0.5500000000000000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</row>
    <row r="35" spans="1:15" ht="26.25" x14ac:dyDescent="0.5500000000000000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</row>
    <row r="36" spans="1:15" ht="26.25" x14ac:dyDescent="0.5500000000000000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26.25" x14ac:dyDescent="0.5500000000000000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26.25" x14ac:dyDescent="0.5500000000000000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</row>
    <row r="39" spans="1:15" ht="26.25" x14ac:dyDescent="0.55000000000000004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ht="26.25" x14ac:dyDescent="0.55000000000000004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</row>
    <row r="41" spans="1:15" ht="26.25" x14ac:dyDescent="0.55000000000000004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</row>
    <row r="42" spans="1:15" ht="26.25" x14ac:dyDescent="0.55000000000000004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</row>
    <row r="43" spans="1:15" ht="26.25" x14ac:dyDescent="0.55000000000000004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</row>
    <row r="44" spans="1:15" ht="26.25" x14ac:dyDescent="0.55000000000000004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</row>
    <row r="45" spans="1:15" ht="26.25" x14ac:dyDescent="0.55000000000000004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</row>
  </sheetData>
  <mergeCells count="30">
    <mergeCell ref="B26:D26"/>
    <mergeCell ref="E26:G26"/>
    <mergeCell ref="E23:G23"/>
    <mergeCell ref="B24:D24"/>
    <mergeCell ref="E24:G24"/>
    <mergeCell ref="B25:D25"/>
    <mergeCell ref="E25:G25"/>
    <mergeCell ref="A2:B2"/>
    <mergeCell ref="C2:H2"/>
    <mergeCell ref="A3:B3"/>
    <mergeCell ref="C3:H3"/>
    <mergeCell ref="I3:K3"/>
    <mergeCell ref="J2:N2"/>
    <mergeCell ref="L3:N3"/>
    <mergeCell ref="I23:K24"/>
    <mergeCell ref="L23:N24"/>
    <mergeCell ref="A6:N8"/>
    <mergeCell ref="B10:G11"/>
    <mergeCell ref="I10:N11"/>
    <mergeCell ref="B13:G14"/>
    <mergeCell ref="I13:N14"/>
    <mergeCell ref="B16:G17"/>
    <mergeCell ref="I16:N17"/>
    <mergeCell ref="B19:G20"/>
    <mergeCell ref="I19:N20"/>
    <mergeCell ref="A22:A25"/>
    <mergeCell ref="B22:D22"/>
    <mergeCell ref="E22:G22"/>
    <mergeCell ref="I22:K22"/>
    <mergeCell ref="B23:D23"/>
  </mergeCells>
  <pageMargins left="0.39370078740157483" right="0.39370078740157483" top="0.39370078740157483" bottom="0.19685039370078741" header="0.31496062992125984" footer="0.31496062992125984"/>
  <pageSetup paperSize="9" scale="9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1"/>
  <sheetViews>
    <sheetView topLeftCell="A19" zoomScaleNormal="100" zoomScaleSheetLayoutView="100" workbookViewId="0">
      <selection activeCell="R27" sqref="R27:T28"/>
    </sheetView>
  </sheetViews>
  <sheetFormatPr defaultColWidth="9" defaultRowHeight="12.75" x14ac:dyDescent="0.2"/>
  <cols>
    <col min="1" max="1" width="1.125" style="57" customWidth="1"/>
    <col min="2" max="2" width="7.375" style="57" customWidth="1"/>
    <col min="3" max="3" width="8.75" style="57" customWidth="1"/>
    <col min="4" max="4" width="10.25" style="57" customWidth="1"/>
    <col min="5" max="5" width="1.375" style="57" customWidth="1"/>
    <col min="6" max="8" width="9" style="57"/>
    <col min="9" max="9" width="1.25" style="57" customWidth="1"/>
    <col min="10" max="12" width="9" style="57"/>
    <col min="13" max="13" width="1" style="57" customWidth="1"/>
    <col min="14" max="16" width="9" style="57"/>
    <col min="17" max="17" width="1.125" style="57" customWidth="1"/>
    <col min="18" max="16384" width="9" style="57"/>
  </cols>
  <sheetData>
    <row r="1" spans="2:20" ht="36" customHeight="1" x14ac:dyDescent="0.2">
      <c r="B1" s="238" t="s">
        <v>25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</row>
    <row r="2" spans="2:20" ht="23.25" x14ac:dyDescent="0.5">
      <c r="B2" s="239" t="s">
        <v>1</v>
      </c>
      <c r="C2" s="240"/>
      <c r="D2" s="241" t="str">
        <f>company_name</f>
        <v>บริษัท ทอสเท็ม ประเทศไทย จำกัด</v>
      </c>
      <c r="E2" s="241"/>
      <c r="F2" s="241"/>
      <c r="G2" s="241"/>
      <c r="H2" s="241"/>
      <c r="I2" s="241"/>
      <c r="J2" s="241"/>
      <c r="K2" s="242" t="s">
        <v>2</v>
      </c>
      <c r="L2" s="243"/>
      <c r="M2" s="243"/>
      <c r="N2" s="244"/>
      <c r="O2" s="216" t="str">
        <f>department</f>
        <v>แผนกประกอบ</v>
      </c>
      <c r="P2" s="217"/>
      <c r="Q2" s="217"/>
      <c r="R2" s="217"/>
      <c r="S2" s="217"/>
      <c r="T2" s="218"/>
    </row>
    <row r="3" spans="2:20" ht="23.25" x14ac:dyDescent="0.5">
      <c r="B3" s="239" t="s">
        <v>19</v>
      </c>
      <c r="C3" s="240"/>
      <c r="D3" s="241" t="str">
        <f>position</f>
        <v>เจ้าหน้าที่ VSTM</v>
      </c>
      <c r="E3" s="241"/>
      <c r="F3" s="241"/>
      <c r="G3" s="241"/>
      <c r="H3" s="241"/>
      <c r="I3" s="241"/>
      <c r="J3" s="241"/>
      <c r="K3" s="245" t="s">
        <v>20</v>
      </c>
      <c r="L3" s="245"/>
      <c r="M3" s="245"/>
      <c r="N3" s="245"/>
      <c r="O3" s="246">
        <f>date_analy</f>
        <v>42332</v>
      </c>
      <c r="P3" s="247"/>
      <c r="Q3" s="247"/>
      <c r="R3" s="247"/>
      <c r="S3" s="247"/>
      <c r="T3" s="248"/>
    </row>
    <row r="4" spans="2:20" ht="7.5" customHeight="1" x14ac:dyDescent="0.55000000000000004"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2:20" ht="24.95" customHeight="1" x14ac:dyDescent="0.55000000000000004">
      <c r="B5" s="249" t="s">
        <v>26</v>
      </c>
      <c r="C5" s="250"/>
      <c r="D5" s="251"/>
      <c r="E5" s="59"/>
      <c r="F5" s="252" t="s">
        <v>27</v>
      </c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4"/>
    </row>
    <row r="6" spans="2:20" ht="6" customHeight="1" x14ac:dyDescent="0.55000000000000004">
      <c r="B6" s="60"/>
      <c r="C6" s="60"/>
      <c r="D6" s="60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2:20" ht="24.95" customHeight="1" x14ac:dyDescent="0.55000000000000004">
      <c r="B7" s="255" t="str">
        <f>duty_A</f>
        <v>การรับพนักงานใหม่</v>
      </c>
      <c r="C7" s="256"/>
      <c r="D7" s="257"/>
      <c r="E7" s="59"/>
      <c r="F7" s="261" t="s">
        <v>127</v>
      </c>
      <c r="G7" s="262"/>
      <c r="H7" s="263"/>
      <c r="I7" s="73"/>
      <c r="J7" s="261" t="s">
        <v>126</v>
      </c>
      <c r="K7" s="262"/>
      <c r="L7" s="263"/>
      <c r="M7" s="73"/>
      <c r="N7" s="261" t="s">
        <v>125</v>
      </c>
      <c r="O7" s="262"/>
      <c r="P7" s="263"/>
      <c r="Q7" s="74"/>
      <c r="R7" s="267" t="s">
        <v>128</v>
      </c>
      <c r="S7" s="268"/>
      <c r="T7" s="269"/>
    </row>
    <row r="8" spans="2:20" ht="24.95" customHeight="1" x14ac:dyDescent="0.55000000000000004">
      <c r="B8" s="258"/>
      <c r="C8" s="259"/>
      <c r="D8" s="260"/>
      <c r="E8" s="59"/>
      <c r="F8" s="264"/>
      <c r="G8" s="265"/>
      <c r="H8" s="266"/>
      <c r="I8" s="73"/>
      <c r="J8" s="264"/>
      <c r="K8" s="265"/>
      <c r="L8" s="266"/>
      <c r="M8" s="73"/>
      <c r="N8" s="264"/>
      <c r="O8" s="265"/>
      <c r="P8" s="266"/>
      <c r="Q8" s="74"/>
      <c r="R8" s="270"/>
      <c r="S8" s="271"/>
      <c r="T8" s="272"/>
    </row>
    <row r="9" spans="2:20" ht="9" customHeight="1" x14ac:dyDescent="0.55000000000000004">
      <c r="B9" s="62"/>
      <c r="C9" s="62"/>
      <c r="D9" s="62"/>
      <c r="E9" s="59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4"/>
      <c r="R9" s="74"/>
      <c r="S9" s="74"/>
      <c r="T9" s="74"/>
    </row>
    <row r="10" spans="2:20" ht="24.95" customHeight="1" x14ac:dyDescent="0.55000000000000004">
      <c r="B10" s="62"/>
      <c r="C10" s="62"/>
      <c r="D10" s="62"/>
      <c r="E10" s="59"/>
      <c r="F10" s="267" t="s">
        <v>129</v>
      </c>
      <c r="G10" s="268"/>
      <c r="H10" s="269"/>
      <c r="I10" s="73"/>
      <c r="J10" s="267" t="s">
        <v>130</v>
      </c>
      <c r="K10" s="268"/>
      <c r="L10" s="269"/>
      <c r="M10" s="73"/>
      <c r="N10" s="267"/>
      <c r="O10" s="268"/>
      <c r="P10" s="269"/>
      <c r="Q10" s="74"/>
      <c r="R10" s="273"/>
      <c r="S10" s="274"/>
      <c r="T10" s="275"/>
    </row>
    <row r="11" spans="2:20" ht="24.95" customHeight="1" x14ac:dyDescent="0.55000000000000004">
      <c r="B11" s="62"/>
      <c r="C11" s="62" t="s">
        <v>29</v>
      </c>
      <c r="D11" s="62"/>
      <c r="E11" s="59"/>
      <c r="F11" s="270"/>
      <c r="G11" s="271"/>
      <c r="H11" s="272"/>
      <c r="I11" s="73"/>
      <c r="J11" s="270"/>
      <c r="K11" s="271"/>
      <c r="L11" s="272"/>
      <c r="M11" s="73"/>
      <c r="N11" s="270"/>
      <c r="O11" s="271"/>
      <c r="P11" s="272"/>
      <c r="Q11" s="74"/>
      <c r="R11" s="276"/>
      <c r="S11" s="277"/>
      <c r="T11" s="278"/>
    </row>
    <row r="12" spans="2:20" ht="9" customHeight="1" x14ac:dyDescent="0.55000000000000004">
      <c r="B12" s="62"/>
      <c r="C12" s="62"/>
      <c r="D12" s="62"/>
      <c r="E12" s="59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4"/>
      <c r="R12" s="74"/>
      <c r="S12" s="74"/>
      <c r="T12" s="74"/>
    </row>
    <row r="13" spans="2:20" ht="24.95" customHeight="1" x14ac:dyDescent="0.55000000000000004">
      <c r="B13" s="62"/>
      <c r="C13" s="62"/>
      <c r="D13" s="62"/>
      <c r="E13" s="59"/>
      <c r="F13" s="267"/>
      <c r="G13" s="268"/>
      <c r="H13" s="269"/>
      <c r="I13" s="73"/>
      <c r="J13" s="267"/>
      <c r="K13" s="268"/>
      <c r="L13" s="269"/>
      <c r="M13" s="73"/>
      <c r="N13" s="267"/>
      <c r="O13" s="268"/>
      <c r="P13" s="269"/>
      <c r="Q13" s="74"/>
      <c r="R13" s="273"/>
      <c r="S13" s="274"/>
      <c r="T13" s="275"/>
    </row>
    <row r="14" spans="2:20" ht="24.95" customHeight="1" x14ac:dyDescent="0.55000000000000004">
      <c r="B14" s="62"/>
      <c r="C14" s="62"/>
      <c r="D14" s="62"/>
      <c r="E14" s="59"/>
      <c r="F14" s="270"/>
      <c r="G14" s="271"/>
      <c r="H14" s="272"/>
      <c r="I14" s="73"/>
      <c r="J14" s="270"/>
      <c r="K14" s="271"/>
      <c r="L14" s="272"/>
      <c r="M14" s="73"/>
      <c r="N14" s="270"/>
      <c r="O14" s="271"/>
      <c r="P14" s="272"/>
      <c r="Q14" s="74"/>
      <c r="R14" s="276"/>
      <c r="S14" s="277"/>
      <c r="T14" s="278"/>
    </row>
    <row r="15" spans="2:20" ht="15.75" customHeight="1" x14ac:dyDescent="0.55000000000000004">
      <c r="B15" s="62"/>
      <c r="C15" s="62"/>
      <c r="D15" s="62"/>
      <c r="E15" s="59"/>
      <c r="F15" s="63"/>
      <c r="G15" s="63"/>
      <c r="H15" s="63"/>
      <c r="I15" s="1"/>
      <c r="J15" s="63"/>
      <c r="K15" s="63"/>
      <c r="L15" s="63"/>
      <c r="M15" s="1"/>
      <c r="N15" s="63"/>
      <c r="O15" s="63"/>
      <c r="P15" s="63"/>
      <c r="Q15" s="61"/>
      <c r="R15" s="64"/>
      <c r="S15" s="64"/>
      <c r="T15" s="64"/>
    </row>
    <row r="16" spans="2:20" ht="24.95" customHeight="1" x14ac:dyDescent="0.55000000000000004">
      <c r="B16" s="279" t="str">
        <f>duty_B</f>
        <v>การฝึกอบรมพนักงาน</v>
      </c>
      <c r="C16" s="280"/>
      <c r="D16" s="281"/>
      <c r="E16" s="59"/>
      <c r="F16" s="261" t="s">
        <v>131</v>
      </c>
      <c r="G16" s="262"/>
      <c r="H16" s="263"/>
      <c r="I16" s="73"/>
      <c r="J16" s="261" t="s">
        <v>132</v>
      </c>
      <c r="K16" s="262"/>
      <c r="L16" s="263"/>
      <c r="M16" s="73"/>
      <c r="N16" s="261" t="s">
        <v>133</v>
      </c>
      <c r="O16" s="262"/>
      <c r="P16" s="263"/>
      <c r="Q16" s="74"/>
      <c r="R16" s="285" t="s">
        <v>134</v>
      </c>
      <c r="S16" s="286"/>
      <c r="T16" s="287"/>
    </row>
    <row r="17" spans="2:20" ht="24.95" customHeight="1" x14ac:dyDescent="0.55000000000000004">
      <c r="B17" s="282"/>
      <c r="C17" s="283"/>
      <c r="D17" s="284"/>
      <c r="E17" s="59"/>
      <c r="F17" s="264"/>
      <c r="G17" s="265"/>
      <c r="H17" s="266"/>
      <c r="I17" s="73"/>
      <c r="J17" s="264"/>
      <c r="K17" s="265"/>
      <c r="L17" s="266"/>
      <c r="M17" s="73"/>
      <c r="N17" s="264"/>
      <c r="O17" s="265"/>
      <c r="P17" s="266"/>
      <c r="Q17" s="74"/>
      <c r="R17" s="288"/>
      <c r="S17" s="289"/>
      <c r="T17" s="290"/>
    </row>
    <row r="18" spans="2:20" ht="9" customHeight="1" x14ac:dyDescent="0.55000000000000004">
      <c r="B18" s="62"/>
      <c r="C18" s="62"/>
      <c r="D18" s="62"/>
      <c r="E18" s="59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4"/>
      <c r="R18" s="74"/>
      <c r="S18" s="74"/>
      <c r="T18" s="74"/>
    </row>
    <row r="19" spans="2:20" ht="24.95" customHeight="1" x14ac:dyDescent="0.55000000000000004">
      <c r="B19" s="62"/>
      <c r="C19" s="62"/>
      <c r="D19" s="62"/>
      <c r="E19" s="59"/>
      <c r="F19" s="291" t="s">
        <v>135</v>
      </c>
      <c r="G19" s="292"/>
      <c r="H19" s="293"/>
      <c r="I19" s="73"/>
      <c r="J19" s="267" t="s">
        <v>136</v>
      </c>
      <c r="K19" s="268"/>
      <c r="L19" s="269"/>
      <c r="M19" s="73"/>
      <c r="N19" s="267"/>
      <c r="O19" s="268"/>
      <c r="P19" s="269"/>
      <c r="Q19" s="74"/>
      <c r="R19" s="273"/>
      <c r="S19" s="274"/>
      <c r="T19" s="275"/>
    </row>
    <row r="20" spans="2:20" ht="24.95" customHeight="1" x14ac:dyDescent="0.55000000000000004">
      <c r="B20" s="62"/>
      <c r="C20" s="62"/>
      <c r="D20" s="62"/>
      <c r="E20" s="59"/>
      <c r="F20" s="294"/>
      <c r="G20" s="295"/>
      <c r="H20" s="296"/>
      <c r="I20" s="73"/>
      <c r="J20" s="270"/>
      <c r="K20" s="271"/>
      <c r="L20" s="272"/>
      <c r="M20" s="73"/>
      <c r="N20" s="270"/>
      <c r="O20" s="271"/>
      <c r="P20" s="272"/>
      <c r="Q20" s="74"/>
      <c r="R20" s="276"/>
      <c r="S20" s="277"/>
      <c r="T20" s="278"/>
    </row>
    <row r="21" spans="2:20" ht="8.25" customHeight="1" x14ac:dyDescent="0.55000000000000004">
      <c r="B21" s="62"/>
      <c r="C21" s="62"/>
      <c r="D21" s="62"/>
      <c r="E21" s="59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4"/>
      <c r="R21" s="74"/>
      <c r="S21" s="74"/>
      <c r="T21" s="74"/>
    </row>
    <row r="22" spans="2:20" ht="24.95" customHeight="1" x14ac:dyDescent="0.55000000000000004">
      <c r="B22" s="62"/>
      <c r="C22" s="62"/>
      <c r="D22" s="62"/>
      <c r="E22" s="59"/>
      <c r="F22" s="267"/>
      <c r="G22" s="268"/>
      <c r="H22" s="269"/>
      <c r="I22" s="73"/>
      <c r="J22" s="267"/>
      <c r="K22" s="268"/>
      <c r="L22" s="269"/>
      <c r="M22" s="73"/>
      <c r="N22" s="267"/>
      <c r="O22" s="268"/>
      <c r="P22" s="269"/>
      <c r="Q22" s="74"/>
      <c r="R22" s="273"/>
      <c r="S22" s="274"/>
      <c r="T22" s="275"/>
    </row>
    <row r="23" spans="2:20" ht="24.95" customHeight="1" x14ac:dyDescent="0.55000000000000004">
      <c r="B23" s="62"/>
      <c r="C23" s="62"/>
      <c r="D23" s="62"/>
      <c r="E23" s="59"/>
      <c r="F23" s="270"/>
      <c r="G23" s="271"/>
      <c r="H23" s="272"/>
      <c r="I23" s="73"/>
      <c r="J23" s="270"/>
      <c r="K23" s="271"/>
      <c r="L23" s="272"/>
      <c r="M23" s="73"/>
      <c r="N23" s="270"/>
      <c r="O23" s="271"/>
      <c r="P23" s="272"/>
      <c r="Q23" s="74"/>
      <c r="R23" s="276"/>
      <c r="S23" s="277"/>
      <c r="T23" s="278"/>
    </row>
    <row r="24" spans="2:20" ht="24.95" customHeight="1" x14ac:dyDescent="0.55000000000000004">
      <c r="B24" s="62"/>
      <c r="C24" s="62"/>
      <c r="D24" s="62"/>
      <c r="E24" s="59"/>
      <c r="F24" s="65"/>
      <c r="G24" s="65"/>
      <c r="H24" s="65"/>
      <c r="I24" s="66"/>
      <c r="J24" s="65"/>
      <c r="K24" s="65"/>
      <c r="L24" s="65"/>
      <c r="M24" s="66"/>
      <c r="N24" s="65"/>
      <c r="O24" s="65"/>
      <c r="P24" s="65"/>
      <c r="Q24" s="67"/>
      <c r="R24" s="68"/>
      <c r="S24" s="68"/>
      <c r="T24" s="68"/>
    </row>
    <row r="25" spans="2:20" ht="12.75" customHeight="1" x14ac:dyDescent="0.55000000000000004">
      <c r="B25" s="62"/>
      <c r="C25" s="62"/>
      <c r="D25" s="62"/>
      <c r="E25" s="59"/>
      <c r="F25" s="65"/>
      <c r="G25" s="65"/>
      <c r="H25" s="65"/>
      <c r="I25" s="66"/>
      <c r="J25" s="65"/>
      <c r="K25" s="65"/>
      <c r="L25" s="65"/>
      <c r="M25" s="66"/>
      <c r="N25" s="65"/>
      <c r="O25" s="65"/>
      <c r="P25" s="65"/>
      <c r="Q25" s="67"/>
      <c r="R25" s="68"/>
      <c r="S25" s="68"/>
      <c r="T25" s="68"/>
    </row>
    <row r="26" spans="2:20" ht="8.25" customHeight="1" x14ac:dyDescent="0.55000000000000004"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</row>
    <row r="27" spans="2:20" ht="26.25" customHeight="1" x14ac:dyDescent="0.55000000000000004">
      <c r="B27" s="279" t="str">
        <f>duty_C</f>
        <v>การตรวจติดตามพนักงาน</v>
      </c>
      <c r="C27" s="280"/>
      <c r="D27" s="281"/>
      <c r="E27" s="59"/>
      <c r="F27" s="261" t="s">
        <v>137</v>
      </c>
      <c r="G27" s="262"/>
      <c r="H27" s="263"/>
      <c r="I27" s="73"/>
      <c r="J27" s="261" t="s">
        <v>138</v>
      </c>
      <c r="K27" s="262"/>
      <c r="L27" s="263"/>
      <c r="M27" s="73"/>
      <c r="N27" s="261" t="s">
        <v>139</v>
      </c>
      <c r="O27" s="262"/>
      <c r="P27" s="263"/>
      <c r="Q27" s="74"/>
      <c r="R27" s="261" t="s">
        <v>140</v>
      </c>
      <c r="S27" s="262"/>
      <c r="T27" s="263"/>
    </row>
    <row r="28" spans="2:20" ht="26.25" x14ac:dyDescent="0.55000000000000004">
      <c r="B28" s="282"/>
      <c r="C28" s="283"/>
      <c r="D28" s="284"/>
      <c r="E28" s="59"/>
      <c r="F28" s="264"/>
      <c r="G28" s="265"/>
      <c r="H28" s="266"/>
      <c r="I28" s="73"/>
      <c r="J28" s="264"/>
      <c r="K28" s="265"/>
      <c r="L28" s="266"/>
      <c r="M28" s="73"/>
      <c r="N28" s="264"/>
      <c r="O28" s="265"/>
      <c r="P28" s="266"/>
      <c r="Q28" s="74"/>
      <c r="R28" s="264"/>
      <c r="S28" s="265"/>
      <c r="T28" s="266"/>
    </row>
    <row r="29" spans="2:20" ht="8.25" customHeight="1" x14ac:dyDescent="0.55000000000000004">
      <c r="B29" s="62"/>
      <c r="C29" s="62"/>
      <c r="D29" s="62"/>
      <c r="E29" s="59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4"/>
      <c r="R29" s="74"/>
      <c r="S29" s="74"/>
      <c r="T29" s="74"/>
    </row>
    <row r="30" spans="2:20" ht="26.25" customHeight="1" x14ac:dyDescent="0.55000000000000004">
      <c r="B30" s="62"/>
      <c r="C30" s="62"/>
      <c r="D30" s="62"/>
      <c r="E30" s="59"/>
      <c r="F30" s="261"/>
      <c r="G30" s="262"/>
      <c r="H30" s="263"/>
      <c r="I30" s="73"/>
      <c r="J30" s="261"/>
      <c r="K30" s="262"/>
      <c r="L30" s="263"/>
      <c r="M30" s="73"/>
      <c r="N30" s="261"/>
      <c r="O30" s="262"/>
      <c r="P30" s="263"/>
      <c r="Q30" s="74"/>
      <c r="R30" s="273"/>
      <c r="S30" s="274"/>
      <c r="T30" s="275"/>
    </row>
    <row r="31" spans="2:20" ht="26.25" x14ac:dyDescent="0.55000000000000004">
      <c r="B31" s="62"/>
      <c r="C31" s="62"/>
      <c r="D31" s="62"/>
      <c r="E31" s="59"/>
      <c r="F31" s="264"/>
      <c r="G31" s="265"/>
      <c r="H31" s="266"/>
      <c r="I31" s="73"/>
      <c r="J31" s="264"/>
      <c r="K31" s="265"/>
      <c r="L31" s="266"/>
      <c r="M31" s="73"/>
      <c r="N31" s="264"/>
      <c r="O31" s="265"/>
      <c r="P31" s="266"/>
      <c r="Q31" s="74"/>
      <c r="R31" s="276"/>
      <c r="S31" s="277"/>
      <c r="T31" s="278"/>
    </row>
    <row r="32" spans="2:20" ht="8.25" customHeight="1" x14ac:dyDescent="0.55000000000000004">
      <c r="B32" s="62"/>
      <c r="C32" s="62"/>
      <c r="D32" s="62"/>
      <c r="E32" s="59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4"/>
      <c r="R32" s="74"/>
      <c r="S32" s="74"/>
      <c r="T32" s="74"/>
    </row>
    <row r="33" spans="2:20" ht="26.25" x14ac:dyDescent="0.55000000000000004">
      <c r="B33" s="62"/>
      <c r="C33" s="62"/>
      <c r="D33" s="62"/>
      <c r="E33" s="59"/>
      <c r="F33" s="267"/>
      <c r="G33" s="268"/>
      <c r="H33" s="269"/>
      <c r="I33" s="73"/>
      <c r="J33" s="267"/>
      <c r="K33" s="268"/>
      <c r="L33" s="269"/>
      <c r="M33" s="73"/>
      <c r="N33" s="267"/>
      <c r="O33" s="268"/>
      <c r="P33" s="269"/>
      <c r="Q33" s="74"/>
      <c r="R33" s="273"/>
      <c r="S33" s="274"/>
      <c r="T33" s="275"/>
    </row>
    <row r="34" spans="2:20" ht="26.25" x14ac:dyDescent="0.55000000000000004">
      <c r="B34" s="62"/>
      <c r="C34" s="62"/>
      <c r="D34" s="62"/>
      <c r="E34" s="59"/>
      <c r="F34" s="270"/>
      <c r="G34" s="271"/>
      <c r="H34" s="272"/>
      <c r="I34" s="73"/>
      <c r="J34" s="270"/>
      <c r="K34" s="271"/>
      <c r="L34" s="272"/>
      <c r="M34" s="73"/>
      <c r="N34" s="270"/>
      <c r="O34" s="271"/>
      <c r="P34" s="272"/>
      <c r="Q34" s="74"/>
      <c r="R34" s="276"/>
      <c r="S34" s="277"/>
      <c r="T34" s="278"/>
    </row>
    <row r="35" spans="2:20" ht="12" customHeight="1" x14ac:dyDescent="0.55000000000000004">
      <c r="B35" s="62"/>
      <c r="C35" s="62"/>
      <c r="D35" s="62"/>
      <c r="E35" s="59"/>
      <c r="F35" s="63"/>
      <c r="G35" s="63"/>
      <c r="H35" s="63"/>
      <c r="I35" s="1"/>
      <c r="J35" s="63"/>
      <c r="K35" s="63"/>
      <c r="L35" s="63"/>
      <c r="M35" s="1"/>
      <c r="N35" s="63"/>
      <c r="O35" s="63"/>
      <c r="P35" s="63"/>
      <c r="Q35" s="61"/>
      <c r="R35" s="64"/>
      <c r="S35" s="64"/>
      <c r="T35" s="64"/>
    </row>
    <row r="36" spans="2:20" ht="26.25" x14ac:dyDescent="0.55000000000000004">
      <c r="B36" s="255" t="str">
        <f>duty_D</f>
        <v>การผลิตสื่อการฝึกอบรมพนักงาน</v>
      </c>
      <c r="C36" s="256"/>
      <c r="D36" s="257"/>
      <c r="E36" s="59"/>
      <c r="F36" s="261" t="s">
        <v>105</v>
      </c>
      <c r="G36" s="262"/>
      <c r="H36" s="263"/>
      <c r="I36" s="73"/>
      <c r="J36" s="261" t="s">
        <v>106</v>
      </c>
      <c r="K36" s="262"/>
      <c r="L36" s="263"/>
      <c r="M36" s="73"/>
      <c r="N36" s="261" t="s">
        <v>141</v>
      </c>
      <c r="O36" s="262"/>
      <c r="P36" s="263"/>
      <c r="Q36" s="73"/>
      <c r="R36" s="261" t="s">
        <v>142</v>
      </c>
      <c r="S36" s="262"/>
      <c r="T36" s="263"/>
    </row>
    <row r="37" spans="2:20" ht="26.25" x14ac:dyDescent="0.55000000000000004">
      <c r="B37" s="258"/>
      <c r="C37" s="259"/>
      <c r="D37" s="260"/>
      <c r="E37" s="59"/>
      <c r="F37" s="264"/>
      <c r="G37" s="265"/>
      <c r="H37" s="266"/>
      <c r="I37" s="73"/>
      <c r="J37" s="264"/>
      <c r="K37" s="265"/>
      <c r="L37" s="266"/>
      <c r="M37" s="73"/>
      <c r="N37" s="264"/>
      <c r="O37" s="265"/>
      <c r="P37" s="266"/>
      <c r="Q37" s="73"/>
      <c r="R37" s="264"/>
      <c r="S37" s="265"/>
      <c r="T37" s="266"/>
    </row>
    <row r="38" spans="2:20" ht="7.5" customHeight="1" x14ac:dyDescent="0.55000000000000004">
      <c r="B38" s="62"/>
      <c r="C38" s="62"/>
      <c r="D38" s="62"/>
      <c r="E38" s="59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</row>
    <row r="39" spans="2:20" ht="26.25" x14ac:dyDescent="0.55000000000000004">
      <c r="B39" s="62"/>
      <c r="C39" s="62"/>
      <c r="D39" s="62"/>
      <c r="E39" s="59"/>
      <c r="F39" s="267"/>
      <c r="G39" s="268"/>
      <c r="H39" s="269"/>
      <c r="I39" s="73"/>
      <c r="J39" s="267"/>
      <c r="K39" s="268"/>
      <c r="L39" s="269"/>
      <c r="M39" s="73"/>
      <c r="N39" s="267"/>
      <c r="O39" s="268"/>
      <c r="P39" s="269"/>
      <c r="Q39" s="73"/>
      <c r="R39" s="267"/>
      <c r="S39" s="268"/>
      <c r="T39" s="269"/>
    </row>
    <row r="40" spans="2:20" ht="26.25" x14ac:dyDescent="0.55000000000000004">
      <c r="B40" s="62"/>
      <c r="C40" s="62"/>
      <c r="D40" s="62"/>
      <c r="E40" s="59"/>
      <c r="F40" s="270"/>
      <c r="G40" s="271"/>
      <c r="H40" s="272"/>
      <c r="I40" s="73"/>
      <c r="J40" s="270"/>
      <c r="K40" s="271"/>
      <c r="L40" s="272"/>
      <c r="M40" s="73"/>
      <c r="N40" s="270"/>
      <c r="O40" s="271"/>
      <c r="P40" s="272"/>
      <c r="Q40" s="73"/>
      <c r="R40" s="270"/>
      <c r="S40" s="271"/>
      <c r="T40" s="272"/>
    </row>
    <row r="41" spans="2:20" ht="7.5" customHeight="1" x14ac:dyDescent="0.55000000000000004">
      <c r="B41" s="62"/>
      <c r="C41" s="62"/>
      <c r="D41" s="62"/>
      <c r="E41" s="59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</row>
    <row r="42" spans="2:20" ht="26.25" x14ac:dyDescent="0.55000000000000004">
      <c r="B42" s="62"/>
      <c r="C42" s="62"/>
      <c r="D42" s="62"/>
      <c r="E42" s="59"/>
      <c r="F42" s="267"/>
      <c r="G42" s="268"/>
      <c r="H42" s="269"/>
      <c r="I42" s="73"/>
      <c r="J42" s="267"/>
      <c r="K42" s="268"/>
      <c r="L42" s="269"/>
      <c r="M42" s="73"/>
      <c r="N42" s="267"/>
      <c r="O42" s="268"/>
      <c r="P42" s="269"/>
      <c r="Q42" s="73"/>
      <c r="R42" s="267"/>
      <c r="S42" s="268"/>
      <c r="T42" s="269"/>
    </row>
    <row r="43" spans="2:20" ht="26.25" x14ac:dyDescent="0.55000000000000004">
      <c r="B43" s="62"/>
      <c r="C43" s="62"/>
      <c r="E43" s="59"/>
      <c r="F43" s="270"/>
      <c r="G43" s="271"/>
      <c r="H43" s="272"/>
      <c r="I43" s="73"/>
      <c r="J43" s="270"/>
      <c r="K43" s="271"/>
      <c r="L43" s="272"/>
      <c r="M43" s="73"/>
      <c r="N43" s="270"/>
      <c r="O43" s="271"/>
      <c r="P43" s="272"/>
      <c r="Q43" s="73"/>
      <c r="R43" s="270"/>
      <c r="S43" s="271"/>
      <c r="T43" s="272"/>
    </row>
    <row r="44" spans="2:20" ht="6" customHeight="1" x14ac:dyDescent="0.55000000000000004">
      <c r="B44" s="69"/>
      <c r="C44" s="70"/>
      <c r="D44" s="70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</row>
    <row r="45" spans="2:20" ht="27" thickBot="1" x14ac:dyDescent="0.6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</row>
    <row r="46" spans="2:20" ht="23.25" customHeight="1" x14ac:dyDescent="0.2">
      <c r="B46" s="297" t="s">
        <v>28</v>
      </c>
      <c r="C46" s="300" t="str">
        <f>IF(analyst1="","",analyst1)</f>
        <v>นางสาวปิยะมาศ  ประทุมทอง</v>
      </c>
      <c r="D46" s="301"/>
      <c r="E46" s="301"/>
      <c r="F46" s="301"/>
      <c r="G46" s="301"/>
      <c r="H46" s="302" t="str">
        <f>IF(analyst2="","",analyst7)</f>
        <v>นายสมถวิล  จันทร์สิงห์</v>
      </c>
      <c r="I46" s="303"/>
      <c r="J46" s="303"/>
      <c r="K46" s="303"/>
      <c r="L46" s="303"/>
      <c r="M46" s="97"/>
      <c r="N46" s="208" t="s">
        <v>17</v>
      </c>
      <c r="O46" s="209"/>
      <c r="P46" s="210"/>
      <c r="Q46" s="97"/>
      <c r="R46" s="208" t="s">
        <v>18</v>
      </c>
      <c r="S46" s="209"/>
      <c r="T46" s="304"/>
    </row>
    <row r="47" spans="2:20" ht="20.25" customHeight="1" x14ac:dyDescent="0.2">
      <c r="B47" s="298"/>
      <c r="C47" s="302" t="str">
        <f>IF(analyst2="","",analyst2)</f>
        <v>นางสาวชูใจ  ขำวงค์</v>
      </c>
      <c r="D47" s="303"/>
      <c r="E47" s="303"/>
      <c r="F47" s="303"/>
      <c r="G47" s="303"/>
      <c r="H47" s="303"/>
      <c r="I47" s="303"/>
      <c r="J47" s="303"/>
      <c r="K47" s="303"/>
      <c r="L47" s="303"/>
      <c r="M47" s="69"/>
      <c r="N47" s="183"/>
      <c r="O47" s="184"/>
      <c r="P47" s="185"/>
      <c r="Q47" s="69"/>
      <c r="R47" s="183"/>
      <c r="S47" s="184"/>
      <c r="T47" s="189"/>
    </row>
    <row r="48" spans="2:20" ht="21" customHeight="1" x14ac:dyDescent="0.2">
      <c r="B48" s="298"/>
      <c r="C48" s="302" t="str">
        <f>IF(analyst3="","",analyst3)</f>
        <v>นางสาวสุธีรา  เขียวกันยะ</v>
      </c>
      <c r="D48" s="303"/>
      <c r="E48" s="303"/>
      <c r="F48" s="303"/>
      <c r="G48" s="303"/>
      <c r="H48" s="303"/>
      <c r="I48" s="303"/>
      <c r="J48" s="303"/>
      <c r="K48" s="303"/>
      <c r="L48" s="303"/>
      <c r="M48" s="69"/>
      <c r="N48" s="186"/>
      <c r="O48" s="187"/>
      <c r="P48" s="188"/>
      <c r="Q48" s="69"/>
      <c r="R48" s="186"/>
      <c r="S48" s="187"/>
      <c r="T48" s="190"/>
    </row>
    <row r="49" spans="2:20" ht="20.25" customHeight="1" x14ac:dyDescent="0.5">
      <c r="B49" s="298"/>
      <c r="C49" s="302" t="str">
        <f>IF(analyst4="","",analyst4)</f>
        <v>นางนวลฤดี  พิมุขกรพงศ์</v>
      </c>
      <c r="D49" s="303"/>
      <c r="E49" s="303"/>
      <c r="F49" s="303"/>
      <c r="G49" s="303"/>
      <c r="H49" s="303"/>
      <c r="I49" s="303"/>
      <c r="J49" s="303"/>
      <c r="K49" s="303"/>
      <c r="L49" s="303"/>
      <c r="M49" s="69"/>
      <c r="N49" s="98" t="s">
        <v>21</v>
      </c>
      <c r="O49" s="71"/>
      <c r="P49" s="72"/>
      <c r="Q49" s="69"/>
      <c r="R49" s="98" t="s">
        <v>21</v>
      </c>
      <c r="S49" s="17"/>
      <c r="T49" s="99"/>
    </row>
    <row r="50" spans="2:20" ht="19.5" customHeight="1" x14ac:dyDescent="0.2">
      <c r="B50" s="298"/>
      <c r="C50" s="302" t="str">
        <f>IF(analyst2="","",analyst5)</f>
        <v>นายวศิน  สิงหโยทะกา</v>
      </c>
      <c r="D50" s="303"/>
      <c r="E50" s="303"/>
      <c r="F50" s="303"/>
      <c r="G50" s="303"/>
      <c r="H50" s="303"/>
      <c r="I50" s="303"/>
      <c r="J50" s="303"/>
      <c r="K50" s="303"/>
      <c r="L50" s="303"/>
      <c r="M50" s="69"/>
      <c r="N50" s="69"/>
      <c r="O50" s="69"/>
      <c r="P50" s="69"/>
      <c r="Q50" s="69"/>
      <c r="R50" s="69"/>
      <c r="S50" s="69"/>
      <c r="T50" s="99"/>
    </row>
    <row r="51" spans="2:20" ht="24" thickBot="1" x14ac:dyDescent="0.25">
      <c r="B51" s="299"/>
      <c r="C51" s="302" t="str">
        <f>IF(analyst2="","",analyst6)</f>
        <v>นายณัฐชานนท์  แสงโชติ</v>
      </c>
      <c r="D51" s="303"/>
      <c r="E51" s="303"/>
      <c r="F51" s="303"/>
      <c r="G51" s="303"/>
      <c r="H51" s="305"/>
      <c r="I51" s="305"/>
      <c r="J51" s="305"/>
      <c r="K51" s="305"/>
      <c r="L51" s="305"/>
      <c r="M51" s="100"/>
      <c r="N51" s="100"/>
      <c r="O51" s="100"/>
      <c r="P51" s="100"/>
      <c r="Q51" s="100"/>
      <c r="R51" s="100"/>
      <c r="S51" s="100"/>
      <c r="T51" s="101"/>
    </row>
  </sheetData>
  <mergeCells count="80">
    <mergeCell ref="N46:P46"/>
    <mergeCell ref="R46:T46"/>
    <mergeCell ref="C47:G47"/>
    <mergeCell ref="R47:T48"/>
    <mergeCell ref="C51:G51"/>
    <mergeCell ref="H51:L51"/>
    <mergeCell ref="H47:L47"/>
    <mergeCell ref="N47:P48"/>
    <mergeCell ref="H49:L49"/>
    <mergeCell ref="C48:G48"/>
    <mergeCell ref="H48:L48"/>
    <mergeCell ref="C49:G49"/>
    <mergeCell ref="C50:G50"/>
    <mergeCell ref="H50:L50"/>
    <mergeCell ref="B46:B51"/>
    <mergeCell ref="C46:G46"/>
    <mergeCell ref="H46:L46"/>
    <mergeCell ref="F39:H40"/>
    <mergeCell ref="J39:L40"/>
    <mergeCell ref="N39:P40"/>
    <mergeCell ref="R39:T40"/>
    <mergeCell ref="F42:H43"/>
    <mergeCell ref="J42:L43"/>
    <mergeCell ref="N42:P43"/>
    <mergeCell ref="R42:T43"/>
    <mergeCell ref="B36:D37"/>
    <mergeCell ref="F36:H37"/>
    <mergeCell ref="J36:L37"/>
    <mergeCell ref="N36:P37"/>
    <mergeCell ref="R36:T37"/>
    <mergeCell ref="F30:H31"/>
    <mergeCell ref="J30:L31"/>
    <mergeCell ref="N30:P31"/>
    <mergeCell ref="R30:T31"/>
    <mergeCell ref="F33:H34"/>
    <mergeCell ref="J33:L34"/>
    <mergeCell ref="N33:P34"/>
    <mergeCell ref="R33:T34"/>
    <mergeCell ref="B27:D28"/>
    <mergeCell ref="F27:H28"/>
    <mergeCell ref="J27:L28"/>
    <mergeCell ref="N27:P28"/>
    <mergeCell ref="R27:T28"/>
    <mergeCell ref="F19:H20"/>
    <mergeCell ref="J19:L20"/>
    <mergeCell ref="N19:P20"/>
    <mergeCell ref="R19:T20"/>
    <mergeCell ref="F22:H23"/>
    <mergeCell ref="J22:L23"/>
    <mergeCell ref="N22:P23"/>
    <mergeCell ref="R22:T23"/>
    <mergeCell ref="B16:D17"/>
    <mergeCell ref="F16:H17"/>
    <mergeCell ref="J16:L17"/>
    <mergeCell ref="N16:P17"/>
    <mergeCell ref="R16:T17"/>
    <mergeCell ref="F10:H11"/>
    <mergeCell ref="J10:L11"/>
    <mergeCell ref="N10:P11"/>
    <mergeCell ref="R10:T11"/>
    <mergeCell ref="F13:H14"/>
    <mergeCell ref="J13:L14"/>
    <mergeCell ref="N13:P14"/>
    <mergeCell ref="R13:T14"/>
    <mergeCell ref="B7:D8"/>
    <mergeCell ref="F7:H8"/>
    <mergeCell ref="J7:L8"/>
    <mergeCell ref="N7:P8"/>
    <mergeCell ref="R7:T8"/>
    <mergeCell ref="B3:C3"/>
    <mergeCell ref="D3:J3"/>
    <mergeCell ref="K3:N3"/>
    <mergeCell ref="O3:T3"/>
    <mergeCell ref="B5:D5"/>
    <mergeCell ref="F5:T5"/>
    <mergeCell ref="B1:T1"/>
    <mergeCell ref="B2:C2"/>
    <mergeCell ref="D2:J2"/>
    <mergeCell ref="K2:N2"/>
    <mergeCell ref="O2:T2"/>
  </mergeCells>
  <pageMargins left="0.15748031496062992" right="0.15748031496062992" top="0.39370078740157483" bottom="0.19685039370078741" header="0.31496062992125984" footer="0.31496062992125984"/>
  <pageSetup paperSize="9" scale="97" fitToHeight="100" orientation="landscape" r:id="rId1"/>
  <rowBreaks count="1" manualBreakCount="1">
    <brk id="2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62"/>
  <sheetViews>
    <sheetView zoomScale="110" zoomScaleNormal="110" workbookViewId="0">
      <selection activeCell="B11" sqref="B11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0" t="str">
        <f>company_name</f>
        <v>บริษัท ทอสเท็ม ประเทศไทย จำกัด</v>
      </c>
      <c r="D3" s="341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0" t="str">
        <f>position</f>
        <v>เจ้าหน้าที่ VSTM</v>
      </c>
      <c r="D4" s="341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taskA1</f>
        <v>เตรียมเอกสารแบบทดสอบพนักงานใหม่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" x14ac:dyDescent="0.45">
      <c r="A16" s="110"/>
      <c r="B16" s="111"/>
      <c r="C16" s="112"/>
      <c r="D16" s="112"/>
      <c r="E16" s="112"/>
      <c r="F16" s="112"/>
      <c r="G16" s="113"/>
    </row>
    <row r="17" spans="1:7" s="1" customFormat="1" ht="21" x14ac:dyDescent="0.45">
      <c r="A17" s="110"/>
      <c r="B17" s="111"/>
      <c r="C17" s="112"/>
      <c r="D17" s="112"/>
      <c r="E17" s="112"/>
      <c r="F17" s="112"/>
      <c r="G17" s="113"/>
    </row>
    <row r="18" spans="1:7" s="1" customFormat="1" ht="21" x14ac:dyDescent="0.45">
      <c r="A18" s="110"/>
      <c r="B18" s="111"/>
      <c r="C18" s="112"/>
      <c r="D18" s="112"/>
      <c r="E18" s="112"/>
      <c r="F18" s="112"/>
      <c r="G18" s="113"/>
    </row>
    <row r="19" spans="1:7" s="1" customFormat="1" ht="21" x14ac:dyDescent="0.45">
      <c r="A19" s="110"/>
      <c r="B19" s="111"/>
      <c r="C19" s="112"/>
      <c r="D19" s="112"/>
      <c r="E19" s="112"/>
      <c r="F19" s="112"/>
      <c r="G19" s="113"/>
    </row>
    <row r="20" spans="1:7" s="1" customFormat="1" ht="21" x14ac:dyDescent="0.45">
      <c r="A20" s="110"/>
      <c r="B20" s="111"/>
      <c r="C20" s="112"/>
      <c r="D20" s="112"/>
      <c r="E20" s="112"/>
      <c r="F20" s="112"/>
      <c r="G20" s="113"/>
    </row>
    <row r="21" spans="1:7" s="1" customFormat="1" ht="21" x14ac:dyDescent="0.45">
      <c r="A21" s="110"/>
      <c r="B21" s="111"/>
      <c r="C21" s="112"/>
      <c r="D21" s="112"/>
      <c r="E21" s="112"/>
      <c r="F21" s="112"/>
      <c r="G21" s="113"/>
    </row>
    <row r="22" spans="1:7" s="1" customFormat="1" ht="21" x14ac:dyDescent="0.45">
      <c r="A22" s="110"/>
      <c r="B22" s="111"/>
      <c r="C22" s="112"/>
      <c r="D22" s="112"/>
      <c r="E22" s="112"/>
      <c r="F22" s="112"/>
      <c r="G22" s="113"/>
    </row>
    <row r="23" spans="1:7" s="1" customFormat="1" ht="21" x14ac:dyDescent="0.45">
      <c r="A23" s="110"/>
      <c r="B23" s="111"/>
      <c r="C23" s="112"/>
      <c r="D23" s="112"/>
      <c r="E23" s="112"/>
      <c r="F23" s="112"/>
      <c r="G23" s="113"/>
    </row>
    <row r="24" spans="1:7" s="1" customFormat="1" ht="21" x14ac:dyDescent="0.45">
      <c r="A24" s="110"/>
      <c r="B24" s="111"/>
      <c r="C24" s="112"/>
      <c r="D24" s="112"/>
      <c r="E24" s="112"/>
      <c r="F24" s="112"/>
      <c r="G24" s="113"/>
    </row>
    <row r="25" spans="1:7" s="1" customFormat="1" ht="21.75" thickBot="1" x14ac:dyDescent="0.5">
      <c r="A25" s="120"/>
      <c r="B25" s="109"/>
      <c r="C25" s="107"/>
      <c r="D25" s="107"/>
      <c r="E25" s="107"/>
      <c r="F25" s="107"/>
      <c r="G25" s="108"/>
    </row>
    <row r="26" spans="1:7" s="1" customFormat="1" ht="21" x14ac:dyDescent="0.45">
      <c r="A26" s="308" t="s">
        <v>16</v>
      </c>
      <c r="B26" s="114" t="str">
        <f>IF(analyst1="","",analyst1)</f>
        <v>นางสาวปิยะมาศ  ประทุมทอง</v>
      </c>
      <c r="C26" s="323" t="str">
        <f>IF(analyst1="","",analyst5)</f>
        <v>นายวศิน  สิงหโยทะกา</v>
      </c>
      <c r="D26" s="324"/>
      <c r="E26" s="96"/>
      <c r="F26" s="306" t="s">
        <v>17</v>
      </c>
      <c r="G26" s="319" t="s">
        <v>18</v>
      </c>
    </row>
    <row r="27" spans="1:7" s="1" customFormat="1" ht="21" x14ac:dyDescent="0.45">
      <c r="A27" s="309"/>
      <c r="B27" s="114" t="str">
        <f>IF(analyst2="","",analyst2)</f>
        <v>นางสาวชูใจ  ขำวงค์</v>
      </c>
      <c r="C27" s="321" t="str">
        <f>IF(analyst1="","",analyst6)</f>
        <v>นายณัฐชานนท์  แสงโชติ</v>
      </c>
      <c r="D27" s="322"/>
      <c r="E27" s="53"/>
      <c r="F27" s="307"/>
      <c r="G27" s="320"/>
    </row>
    <row r="28" spans="1:7" s="1" customFormat="1" ht="21" x14ac:dyDescent="0.45">
      <c r="A28" s="309"/>
      <c r="B28" s="114" t="str">
        <f>IF(analyst3="","",analyst3)</f>
        <v>นางสาวสุธีรา  เขียวกันยะ</v>
      </c>
      <c r="C28" s="321" t="str">
        <f>IF(analyst1="","",analyst7)</f>
        <v>นายสมถวิล  จันทร์สิงห์</v>
      </c>
      <c r="D28" s="322"/>
      <c r="E28" s="53"/>
      <c r="F28" s="313" t="str">
        <f>IF(review="","",review)</f>
        <v/>
      </c>
      <c r="G28" s="315" t="str">
        <f>IF(approvers="","",approvers)</f>
        <v/>
      </c>
    </row>
    <row r="29" spans="1:7" s="1" customFormat="1" ht="21.75" thickBot="1" x14ac:dyDescent="0.5">
      <c r="A29" s="310"/>
      <c r="B29" s="115" t="str">
        <f>IF(analyst4="","",analyst4)</f>
        <v>นางนวลฤดี  พิมุขกรพงศ์</v>
      </c>
      <c r="C29" s="317"/>
      <c r="D29" s="318"/>
      <c r="E29" s="56"/>
      <c r="F29" s="314"/>
      <c r="G29" s="316"/>
    </row>
    <row r="30" spans="1:7" s="1" customFormat="1" ht="18" customHeight="1" x14ac:dyDescent="0.45"/>
    <row r="31" spans="1:7" s="1" customFormat="1" ht="18" customHeight="1" x14ac:dyDescent="0.45"/>
    <row r="32" spans="1:7" s="1" customFormat="1" ht="17.100000000000001" customHeight="1" x14ac:dyDescent="0.45"/>
    <row r="33" s="1" customFormat="1" ht="17.100000000000001" customHeight="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>
      <c r="A61" s="57"/>
      <c r="B61" s="57"/>
      <c r="C61" s="57"/>
      <c r="D61" s="57"/>
      <c r="E61" s="57"/>
      <c r="F61" s="57"/>
      <c r="G61" s="57"/>
    </row>
    <row r="62" spans="1:7" s="1" customFormat="1" ht="21" x14ac:dyDescent="0.45">
      <c r="A62" s="57"/>
      <c r="B62" s="57"/>
      <c r="C62" s="57"/>
      <c r="D62" s="57"/>
      <c r="E62" s="57"/>
      <c r="F62" s="57"/>
      <c r="G62" s="57"/>
    </row>
  </sheetData>
  <mergeCells count="20">
    <mergeCell ref="A1:G1"/>
    <mergeCell ref="A3:B3"/>
    <mergeCell ref="C3:D3"/>
    <mergeCell ref="F3:G3"/>
    <mergeCell ref="A4:B4"/>
    <mergeCell ref="C4:D4"/>
    <mergeCell ref="F26:F27"/>
    <mergeCell ref="A26:A29"/>
    <mergeCell ref="F4:G4"/>
    <mergeCell ref="F28:F29"/>
    <mergeCell ref="G28:G29"/>
    <mergeCell ref="C29:D29"/>
    <mergeCell ref="G26:G27"/>
    <mergeCell ref="C27:D27"/>
    <mergeCell ref="C28:D28"/>
    <mergeCell ref="C26:D26"/>
    <mergeCell ref="A8:A9"/>
    <mergeCell ref="B8:B9"/>
    <mergeCell ref="B6:D6"/>
    <mergeCell ref="E6:G6"/>
  </mergeCells>
  <printOptions horizontalCentered="1"/>
  <pageMargins left="0.19685039370078741" right="0.17" top="0.56999999999999995" bottom="0.19685039370078741" header="0.59055118110236227" footer="0.26"/>
  <pageSetup paperSize="9" scale="98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53"/>
  <sheetViews>
    <sheetView topLeftCell="A7" zoomScale="120" zoomScaleNormal="120" workbookViewId="0">
      <selection activeCell="B10" sqref="B10:B11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taskA2</f>
        <v>ทดสอบภาคทฤษฎีพนักงานใหม่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53"/>
  <sheetViews>
    <sheetView topLeftCell="A5" zoomScale="110" zoomScaleNormal="110" workbookViewId="0">
      <selection activeCell="A5" sqref="A1:XFD1048576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taskA3</f>
        <v>ทดสอบภาคปฏิบัติพนักงานใหม่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8E040"/>
  </sheetPr>
  <dimension ref="A1:J53"/>
  <sheetViews>
    <sheetView workbookViewId="0">
      <selection activeCell="C20" sqref="C20:D20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Task!R7</f>
        <v>สัมภาษณ์พนักงานใหม่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63" t="s">
        <v>8</v>
      </c>
      <c r="E8" s="21" t="s">
        <v>9</v>
      </c>
      <c r="F8" s="163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64" t="s">
        <v>13</v>
      </c>
      <c r="E9" s="93" t="s">
        <v>14</v>
      </c>
      <c r="F9" s="16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21" x14ac:dyDescent="0.45"/>
    <row r="22" spans="1:7" s="1" customFormat="1" ht="21" x14ac:dyDescent="0.45"/>
    <row r="23" spans="1:7" s="1" customFormat="1" ht="2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G19:G20"/>
    <mergeCell ref="C20:D20"/>
    <mergeCell ref="B6:D6"/>
    <mergeCell ref="E6:G6"/>
    <mergeCell ref="G17:G18"/>
    <mergeCell ref="A8:A9"/>
    <mergeCell ref="B8:B9"/>
    <mergeCell ref="A17:A20"/>
    <mergeCell ref="C17:D17"/>
    <mergeCell ref="F17:F18"/>
    <mergeCell ref="C18:D18"/>
    <mergeCell ref="C19:D19"/>
    <mergeCell ref="F19:F20"/>
    <mergeCell ref="A1:G1"/>
    <mergeCell ref="A3:B3"/>
    <mergeCell ref="C3:D3"/>
    <mergeCell ref="F3:G3"/>
    <mergeCell ref="A4:B4"/>
    <mergeCell ref="C4:D4"/>
    <mergeCell ref="F4:G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8E040"/>
  </sheetPr>
  <dimension ref="A1:J53"/>
  <sheetViews>
    <sheetView topLeftCell="A4" workbookViewId="0">
      <selection activeCell="E7" sqref="E7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Task!F10</f>
        <v>สรุปผลการทดสอบพนักงานใหม่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63" t="s">
        <v>8</v>
      </c>
      <c r="E8" s="21" t="s">
        <v>9</v>
      </c>
      <c r="F8" s="163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64" t="s">
        <v>13</v>
      </c>
      <c r="E9" s="93" t="s">
        <v>14</v>
      </c>
      <c r="F9" s="16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21" x14ac:dyDescent="0.45"/>
    <row r="22" spans="1:7" s="1" customFormat="1" ht="21" x14ac:dyDescent="0.45"/>
    <row r="23" spans="1:7" s="1" customFormat="1" ht="2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G19:G20"/>
    <mergeCell ref="C20:D20"/>
    <mergeCell ref="B6:D6"/>
    <mergeCell ref="E6:G6"/>
    <mergeCell ref="G17:G18"/>
    <mergeCell ref="A8:A9"/>
    <mergeCell ref="B8:B9"/>
    <mergeCell ref="A17:A20"/>
    <mergeCell ref="C17:D17"/>
    <mergeCell ref="F17:F18"/>
    <mergeCell ref="C18:D18"/>
    <mergeCell ref="C19:D19"/>
    <mergeCell ref="F19:F20"/>
    <mergeCell ref="A1:G1"/>
    <mergeCell ref="A3:B3"/>
    <mergeCell ref="C3:D3"/>
    <mergeCell ref="F3:G3"/>
    <mergeCell ref="A4:B4"/>
    <mergeCell ref="C4:D4"/>
    <mergeCell ref="F4:G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8E040"/>
  </sheetPr>
  <dimension ref="A1:J53"/>
  <sheetViews>
    <sheetView topLeftCell="A2" zoomScale="110" zoomScaleNormal="110" workbookViewId="0">
      <selection activeCell="C19" sqref="C19:D19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duty_A</f>
        <v>การรับพนักงานใหม่</v>
      </c>
      <c r="C6" s="330"/>
      <c r="D6" s="331"/>
      <c r="E6" s="332" t="str">
        <f>Task!J10</f>
        <v>แจ้งพนักงานใหม่เข้ารับการอบรม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63" t="s">
        <v>8</v>
      </c>
      <c r="E8" s="21" t="s">
        <v>9</v>
      </c>
      <c r="F8" s="163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64" t="s">
        <v>13</v>
      </c>
      <c r="E9" s="93" t="s">
        <v>14</v>
      </c>
      <c r="F9" s="16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21" x14ac:dyDescent="0.45"/>
    <row r="22" spans="1:7" s="1" customFormat="1" ht="21" x14ac:dyDescent="0.45"/>
    <row r="23" spans="1:7" s="1" customFormat="1" ht="2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G19:G20"/>
    <mergeCell ref="C20:D20"/>
    <mergeCell ref="B6:D6"/>
    <mergeCell ref="E6:G6"/>
    <mergeCell ref="G17:G18"/>
    <mergeCell ref="A8:A9"/>
    <mergeCell ref="B8:B9"/>
    <mergeCell ref="A17:A20"/>
    <mergeCell ref="C17:D17"/>
    <mergeCell ref="F17:F18"/>
    <mergeCell ref="C18:D18"/>
    <mergeCell ref="C19:D19"/>
    <mergeCell ref="F19:F20"/>
    <mergeCell ref="A1:G1"/>
    <mergeCell ref="A3:B3"/>
    <mergeCell ref="C3:D3"/>
    <mergeCell ref="F3:G3"/>
    <mergeCell ref="A4:B4"/>
    <mergeCell ref="C4:D4"/>
    <mergeCell ref="F4:G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topLeftCell="A4" zoomScale="110" zoomScaleNormal="110" workbookViewId="0">
      <selection activeCell="B10" sqref="B10:B11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taskB1</f>
        <v>วางแผนการฝึกอบรมพนักงาน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topLeftCell="A4" zoomScale="110" zoomScaleNormal="110" workbookViewId="0">
      <selection activeCell="B10" sqref="B10:B13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taskB2</f>
        <v>เตรียมอุปกรณ์ในการฝึกอบรมพนักงาน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>
        <v>3</v>
      </c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>
        <v>4</v>
      </c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topLeftCell="A5" zoomScale="110" zoomScaleNormal="110" workbookViewId="0">
      <selection activeCell="C20" sqref="C20:D20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taskB3</f>
        <v>ฝึกอบรมภาคทฤษฎีพนักงาน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>
        <v>3</v>
      </c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zoomScale="90" zoomScaleNormal="90" workbookViewId="0">
      <selection activeCell="E7" sqref="E7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Task!R16</f>
        <v>ฝึกภาคปฏิบัติพนักงาน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/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/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/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54"/>
  <sheetViews>
    <sheetView zoomScale="110" zoomScaleNormal="110" workbookViewId="0">
      <selection activeCell="D13" sqref="D13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Task!F19</f>
        <v>ส่งพนักงานเข้าไลน์การผลิต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63" t="s">
        <v>8</v>
      </c>
      <c r="E8" s="21" t="s">
        <v>9</v>
      </c>
      <c r="F8" s="163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64" t="s">
        <v>13</v>
      </c>
      <c r="E9" s="93" t="s">
        <v>14</v>
      </c>
      <c r="F9" s="16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" x14ac:dyDescent="0.45">
      <c r="A16" s="110"/>
      <c r="B16" s="160"/>
      <c r="C16" s="161"/>
      <c r="D16" s="161"/>
      <c r="E16" s="161"/>
      <c r="F16" s="161"/>
      <c r="G16" s="162"/>
    </row>
    <row r="17" spans="1:7" s="1" customFormat="1" ht="21.75" thickBot="1" x14ac:dyDescent="0.5">
      <c r="A17" s="120"/>
      <c r="B17" s="109"/>
      <c r="C17" s="107"/>
      <c r="D17" s="107"/>
      <c r="E17" s="107"/>
      <c r="F17" s="107"/>
      <c r="G17" s="108"/>
    </row>
    <row r="18" spans="1:7" s="1" customFormat="1" ht="21" x14ac:dyDescent="0.45">
      <c r="A18" s="308" t="s">
        <v>16</v>
      </c>
      <c r="B18" s="114" t="str">
        <f>IF(analyst1="","",analyst1)</f>
        <v>นางสาวปิยะมาศ  ประทุมทอง</v>
      </c>
      <c r="C18" s="323" t="str">
        <f>IF(analyst4="","",analyst5)</f>
        <v>นายวศิน  สิงหโยทะกา</v>
      </c>
      <c r="D18" s="324"/>
      <c r="E18" s="96"/>
      <c r="F18" s="306" t="s">
        <v>17</v>
      </c>
      <c r="G18" s="319" t="s">
        <v>18</v>
      </c>
    </row>
    <row r="19" spans="1:7" s="1" customFormat="1" ht="21" x14ac:dyDescent="0.45">
      <c r="A19" s="309"/>
      <c r="B19" s="114" t="str">
        <f>IF(analyst2="","",analyst2)</f>
        <v>นางสาวชูใจ  ขำวงค์</v>
      </c>
      <c r="C19" s="321" t="str">
        <f>IF(analyst4="","",analyst6)</f>
        <v>นายณัฐชานนท์  แสงโชติ</v>
      </c>
      <c r="D19" s="322"/>
      <c r="E19" s="53"/>
      <c r="F19" s="307"/>
      <c r="G19" s="320"/>
    </row>
    <row r="20" spans="1:7" s="1" customFormat="1" ht="21" x14ac:dyDescent="0.45">
      <c r="A20" s="309"/>
      <c r="B20" s="114" t="str">
        <f>IF(analyst3="","",analyst3)</f>
        <v>นางสาวสุธีรา  เขียวกันยะ</v>
      </c>
      <c r="C20" s="321" t="str">
        <f>IF(analyst4="","",analyst7)</f>
        <v>นายสมถวิล  จันทร์สิงห์</v>
      </c>
      <c r="D20" s="322"/>
      <c r="E20" s="53"/>
      <c r="F20" s="313" t="str">
        <f>IF(review="","",review)</f>
        <v/>
      </c>
      <c r="G20" s="315" t="str">
        <f>IF(approvers="","",approvers)</f>
        <v/>
      </c>
    </row>
    <row r="21" spans="1:7" s="1" customFormat="1" ht="21.75" thickBot="1" x14ac:dyDescent="0.5">
      <c r="A21" s="310"/>
      <c r="B21" s="115" t="str">
        <f>IF(analyst4="","",analyst4)</f>
        <v>นางนวลฤดี  พิมุขกรพงศ์</v>
      </c>
      <c r="C21" s="317"/>
      <c r="D21" s="318"/>
      <c r="E21" s="56"/>
      <c r="F21" s="314"/>
      <c r="G21" s="316"/>
    </row>
    <row r="22" spans="1:7" s="1" customFormat="1" ht="21" x14ac:dyDescent="0.45"/>
    <row r="23" spans="1:7" s="1" customFormat="1" ht="2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  <row r="54" spans="1:7" s="1" customFormat="1" ht="21" x14ac:dyDescent="0.45">
      <c r="A54" s="57"/>
      <c r="B54" s="57"/>
      <c r="C54" s="57"/>
      <c r="D54" s="57"/>
      <c r="E54" s="57"/>
      <c r="F54" s="57"/>
      <c r="G54" s="57"/>
    </row>
  </sheetData>
  <mergeCells count="20">
    <mergeCell ref="G20:G21"/>
    <mergeCell ref="C21:D21"/>
    <mergeCell ref="B6:D6"/>
    <mergeCell ref="E6:G6"/>
    <mergeCell ref="G18:G19"/>
    <mergeCell ref="A8:A9"/>
    <mergeCell ref="B8:B9"/>
    <mergeCell ref="A18:A21"/>
    <mergeCell ref="C18:D18"/>
    <mergeCell ref="F18:F19"/>
    <mergeCell ref="C19:D19"/>
    <mergeCell ref="C20:D20"/>
    <mergeCell ref="F20:F21"/>
    <mergeCell ref="A1:G1"/>
    <mergeCell ref="A3:B3"/>
    <mergeCell ref="C3:D3"/>
    <mergeCell ref="F3:G3"/>
    <mergeCell ref="A4:B4"/>
    <mergeCell ref="C4:D4"/>
    <mergeCell ref="F4:G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4"/>
  <sheetViews>
    <sheetView topLeftCell="A10" zoomScale="110" zoomScaleNormal="110" workbookViewId="0">
      <selection activeCell="G16" sqref="G16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duty_B</f>
        <v>การฝึกอบรมพนักงาน</v>
      </c>
      <c r="C6" s="330"/>
      <c r="D6" s="331"/>
      <c r="E6" s="332" t="str">
        <f>Task!J19</f>
        <v>Re-trainning พนักงานเก่า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51" t="s">
        <v>8</v>
      </c>
      <c r="E8" s="21" t="s">
        <v>9</v>
      </c>
      <c r="F8" s="151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52" t="s">
        <v>13</v>
      </c>
      <c r="E9" s="93" t="s">
        <v>14</v>
      </c>
      <c r="F9" s="152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148</v>
      </c>
      <c r="C10" s="112" t="s">
        <v>87</v>
      </c>
      <c r="D10" s="112" t="s">
        <v>104</v>
      </c>
      <c r="E10" s="112" t="s">
        <v>86</v>
      </c>
      <c r="F10" s="112" t="s">
        <v>119</v>
      </c>
      <c r="G10" s="113" t="s">
        <v>89</v>
      </c>
    </row>
    <row r="11" spans="1:10" s="1" customFormat="1" ht="42" x14ac:dyDescent="0.45">
      <c r="A11" s="110">
        <v>2</v>
      </c>
      <c r="B11" s="111" t="s">
        <v>118</v>
      </c>
      <c r="C11" s="112" t="s">
        <v>116</v>
      </c>
      <c r="D11" s="112" t="s">
        <v>146</v>
      </c>
      <c r="E11" s="112" t="s">
        <v>150</v>
      </c>
      <c r="F11" s="112" t="s">
        <v>151</v>
      </c>
      <c r="G11" s="113" t="s">
        <v>152</v>
      </c>
    </row>
    <row r="12" spans="1:10" s="1" customFormat="1" ht="84" x14ac:dyDescent="0.45">
      <c r="A12" s="110">
        <v>3</v>
      </c>
      <c r="B12" s="111" t="s">
        <v>153</v>
      </c>
      <c r="C12" s="112" t="s">
        <v>163</v>
      </c>
      <c r="D12" s="112" t="s">
        <v>154</v>
      </c>
      <c r="E12" s="112" t="s">
        <v>155</v>
      </c>
      <c r="F12" s="112" t="s">
        <v>156</v>
      </c>
      <c r="G12" s="112" t="s">
        <v>157</v>
      </c>
    </row>
    <row r="13" spans="1:10" s="1" customFormat="1" ht="105" x14ac:dyDescent="0.45">
      <c r="A13" s="110">
        <v>4</v>
      </c>
      <c r="B13" s="111" t="s">
        <v>158</v>
      </c>
      <c r="C13" s="112" t="s">
        <v>163</v>
      </c>
      <c r="D13" s="112" t="s">
        <v>159</v>
      </c>
      <c r="E13" s="112" t="s">
        <v>161</v>
      </c>
      <c r="F13" s="112" t="s">
        <v>160</v>
      </c>
      <c r="G13" s="113" t="s">
        <v>162</v>
      </c>
    </row>
    <row r="14" spans="1:10" s="1" customFormat="1" ht="63" x14ac:dyDescent="0.45">
      <c r="A14" s="110">
        <v>5</v>
      </c>
      <c r="B14" s="111" t="s">
        <v>168</v>
      </c>
      <c r="C14" s="112" t="s">
        <v>164</v>
      </c>
      <c r="D14" s="112" t="s">
        <v>171</v>
      </c>
      <c r="E14" s="112" t="s">
        <v>165</v>
      </c>
      <c r="F14" s="112" t="s">
        <v>166</v>
      </c>
      <c r="G14" s="113" t="s">
        <v>167</v>
      </c>
    </row>
    <row r="15" spans="1:10" s="1" customFormat="1" ht="42" x14ac:dyDescent="0.45">
      <c r="A15" s="110">
        <v>6</v>
      </c>
      <c r="B15" s="111" t="s">
        <v>169</v>
      </c>
      <c r="C15" s="112" t="s">
        <v>120</v>
      </c>
      <c r="D15" s="112" t="s">
        <v>170</v>
      </c>
      <c r="E15" s="112" t="s">
        <v>93</v>
      </c>
      <c r="F15" s="112" t="s">
        <v>97</v>
      </c>
      <c r="G15" s="113" t="s">
        <v>94</v>
      </c>
    </row>
    <row r="16" spans="1:10" s="1" customFormat="1" ht="42" x14ac:dyDescent="0.45">
      <c r="A16" s="110">
        <v>7</v>
      </c>
      <c r="B16" s="160" t="s">
        <v>149</v>
      </c>
      <c r="C16" s="161" t="s">
        <v>101</v>
      </c>
      <c r="D16" s="161" t="s">
        <v>104</v>
      </c>
      <c r="E16" s="161" t="s">
        <v>86</v>
      </c>
      <c r="F16" s="161" t="s">
        <v>172</v>
      </c>
      <c r="G16" s="162" t="s">
        <v>173</v>
      </c>
    </row>
    <row r="17" spans="1:7" s="1" customFormat="1" ht="21.75" thickBot="1" x14ac:dyDescent="0.5">
      <c r="A17" s="120"/>
      <c r="B17" s="109"/>
      <c r="C17" s="107"/>
      <c r="D17" s="107"/>
      <c r="E17" s="107"/>
      <c r="F17" s="107"/>
      <c r="G17" s="108"/>
    </row>
    <row r="18" spans="1:7" s="1" customFormat="1" ht="21" x14ac:dyDescent="0.45">
      <c r="A18" s="308" t="s">
        <v>16</v>
      </c>
      <c r="B18" s="114" t="str">
        <f>IF(analyst1="","",analyst1)</f>
        <v>นางสาวปิยะมาศ  ประทุมทอง</v>
      </c>
      <c r="C18" s="323" t="str">
        <f>IF(analyst4="","",analyst5)</f>
        <v>นายวศิน  สิงหโยทะกา</v>
      </c>
      <c r="D18" s="324"/>
      <c r="E18" s="96"/>
      <c r="F18" s="306" t="s">
        <v>17</v>
      </c>
      <c r="G18" s="319" t="s">
        <v>18</v>
      </c>
    </row>
    <row r="19" spans="1:7" s="1" customFormat="1" ht="21" x14ac:dyDescent="0.45">
      <c r="A19" s="309"/>
      <c r="B19" s="114" t="str">
        <f>IF(analyst2="","",analyst2)</f>
        <v>นางสาวชูใจ  ขำวงค์</v>
      </c>
      <c r="C19" s="321" t="str">
        <f>IF(analyst4="","",analyst6)</f>
        <v>นายณัฐชานนท์  แสงโชติ</v>
      </c>
      <c r="D19" s="322"/>
      <c r="E19" s="53"/>
      <c r="F19" s="307"/>
      <c r="G19" s="320"/>
    </row>
    <row r="20" spans="1:7" s="1" customFormat="1" ht="21" x14ac:dyDescent="0.45">
      <c r="A20" s="309"/>
      <c r="B20" s="114" t="str">
        <f>IF(analyst3="","",analyst3)</f>
        <v>นางสาวสุธีรา  เขียวกันยะ</v>
      </c>
      <c r="C20" s="321" t="str">
        <f>IF(analyst4="","",analyst7)</f>
        <v>นายสมถวิล  จันทร์สิงห์</v>
      </c>
      <c r="D20" s="322"/>
      <c r="E20" s="53"/>
      <c r="F20" s="313" t="str">
        <f>IF(review="","",review)</f>
        <v/>
      </c>
      <c r="G20" s="315" t="str">
        <f>IF(approvers="","",approvers)</f>
        <v/>
      </c>
    </row>
    <row r="21" spans="1:7" s="1" customFormat="1" ht="21.75" thickBot="1" x14ac:dyDescent="0.5">
      <c r="A21" s="310"/>
      <c r="B21" s="115" t="str">
        <f>IF(analyst4="","",analyst4)</f>
        <v>นางนวลฤดี  พิมุขกรพงศ์</v>
      </c>
      <c r="C21" s="317"/>
      <c r="D21" s="318"/>
      <c r="E21" s="56"/>
      <c r="F21" s="314"/>
      <c r="G21" s="316"/>
    </row>
    <row r="22" spans="1:7" s="1" customFormat="1" ht="21" x14ac:dyDescent="0.45"/>
    <row r="23" spans="1:7" s="1" customFormat="1" ht="2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  <row r="54" spans="1:7" s="1" customFormat="1" ht="21" x14ac:dyDescent="0.45">
      <c r="A54" s="57"/>
      <c r="B54" s="57"/>
      <c r="C54" s="57"/>
      <c r="D54" s="57"/>
      <c r="E54" s="57"/>
      <c r="F54" s="57"/>
      <c r="G54" s="57"/>
    </row>
  </sheetData>
  <mergeCells count="20">
    <mergeCell ref="G20:G21"/>
    <mergeCell ref="C21:D21"/>
    <mergeCell ref="B6:D6"/>
    <mergeCell ref="E6:G6"/>
    <mergeCell ref="G18:G19"/>
    <mergeCell ref="A8:A9"/>
    <mergeCell ref="B8:B9"/>
    <mergeCell ref="A18:A21"/>
    <mergeCell ref="C18:D18"/>
    <mergeCell ref="F18:F19"/>
    <mergeCell ref="C19:D19"/>
    <mergeCell ref="C20:D20"/>
    <mergeCell ref="F20:F21"/>
    <mergeCell ref="A1:G1"/>
    <mergeCell ref="A3:B3"/>
    <mergeCell ref="C3:D3"/>
    <mergeCell ref="F3:G3"/>
    <mergeCell ref="A4:B4"/>
    <mergeCell ref="C4:D4"/>
    <mergeCell ref="F4:G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53"/>
  <sheetViews>
    <sheetView zoomScale="110" zoomScaleNormal="110" workbookViewId="0">
      <selection activeCell="B10" sqref="B10:B12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duty_C</f>
        <v>การตรวจติดตามพนักงาน</v>
      </c>
      <c r="C6" s="330"/>
      <c r="D6" s="331"/>
      <c r="E6" s="332" t="str">
        <f>taskC1</f>
        <v>วางแผนการตรวจติดตามพนักงาน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143</v>
      </c>
      <c r="C10" s="112" t="s">
        <v>87</v>
      </c>
      <c r="D10" s="112" t="s">
        <v>104</v>
      </c>
      <c r="E10" s="112" t="s">
        <v>86</v>
      </c>
      <c r="F10" s="112" t="s">
        <v>88</v>
      </c>
      <c r="G10" s="113" t="s">
        <v>89</v>
      </c>
    </row>
    <row r="11" spans="1:10" s="1" customFormat="1" ht="42" x14ac:dyDescent="0.45">
      <c r="A11" s="110">
        <v>2</v>
      </c>
      <c r="B11" s="111" t="s">
        <v>144</v>
      </c>
      <c r="C11" s="112" t="s">
        <v>115</v>
      </c>
      <c r="D11" s="112" t="s">
        <v>104</v>
      </c>
      <c r="E11" s="112" t="s">
        <v>86</v>
      </c>
      <c r="F11" s="112" t="s">
        <v>117</v>
      </c>
      <c r="G11" s="113" t="s">
        <v>89</v>
      </c>
    </row>
    <row r="12" spans="1:10" s="1" customFormat="1" ht="21" x14ac:dyDescent="0.45">
      <c r="A12" s="110">
        <v>3</v>
      </c>
      <c r="B12" s="111" t="s">
        <v>145</v>
      </c>
      <c r="C12" s="112" t="s">
        <v>116</v>
      </c>
      <c r="D12" s="112" t="s">
        <v>96</v>
      </c>
      <c r="E12" s="112" t="s">
        <v>86</v>
      </c>
      <c r="F12" s="112" t="s">
        <v>117</v>
      </c>
      <c r="G12" s="113" t="s">
        <v>89</v>
      </c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5748031496062992" top="0.55118110236220474" bottom="0.19685039370078741" header="0.59055118110236227" footer="0.27559055118110237"/>
  <pageSetup paperSize="9" scale="92" fitToHeight="100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52"/>
  <sheetViews>
    <sheetView zoomScale="110" zoomScaleNormal="110" workbookViewId="0">
      <selection activeCell="B10" sqref="B10:B13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duty_C</f>
        <v>การตรวจติดตามพนักงาน</v>
      </c>
      <c r="C6" s="330"/>
      <c r="D6" s="331"/>
      <c r="E6" s="332" t="str">
        <f>taskC2</f>
        <v>ตรวจติดตามพนักงานใหม่รายสัปดาห์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98</v>
      </c>
      <c r="C10" s="112" t="s">
        <v>90</v>
      </c>
      <c r="D10" s="112" t="s">
        <v>91</v>
      </c>
      <c r="E10" s="112" t="s">
        <v>93</v>
      </c>
      <c r="F10" s="112" t="s">
        <v>92</v>
      </c>
      <c r="G10" s="113" t="s">
        <v>94</v>
      </c>
    </row>
    <row r="11" spans="1:10" s="1" customFormat="1" ht="42" x14ac:dyDescent="0.45">
      <c r="A11" s="110">
        <v>2</v>
      </c>
      <c r="B11" s="111" t="s">
        <v>84</v>
      </c>
      <c r="C11" s="112" t="s">
        <v>90</v>
      </c>
      <c r="D11" s="112" t="s">
        <v>91</v>
      </c>
      <c r="E11" s="112" t="s">
        <v>93</v>
      </c>
      <c r="F11" s="112" t="s">
        <v>97</v>
      </c>
      <c r="G11" s="113" t="s">
        <v>94</v>
      </c>
    </row>
    <row r="12" spans="1:10" s="1" customFormat="1" ht="42" x14ac:dyDescent="0.45">
      <c r="A12" s="110">
        <v>3</v>
      </c>
      <c r="B12" s="111" t="s">
        <v>85</v>
      </c>
      <c r="C12" s="112" t="s">
        <v>95</v>
      </c>
      <c r="D12" s="112" t="s">
        <v>146</v>
      </c>
      <c r="E12" s="112" t="s">
        <v>147</v>
      </c>
      <c r="F12" s="112" t="s">
        <v>99</v>
      </c>
      <c r="G12" s="113" t="s">
        <v>152</v>
      </c>
    </row>
    <row r="13" spans="1:10" s="1" customFormat="1" ht="42" x14ac:dyDescent="0.45">
      <c r="A13" s="110">
        <v>4</v>
      </c>
      <c r="B13" s="111" t="s">
        <v>100</v>
      </c>
      <c r="C13" s="112" t="s">
        <v>101</v>
      </c>
      <c r="D13" s="112" t="s">
        <v>104</v>
      </c>
      <c r="E13" s="112" t="s">
        <v>86</v>
      </c>
      <c r="F13" s="112" t="s">
        <v>102</v>
      </c>
      <c r="G13" s="162" t="s">
        <v>173</v>
      </c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.75" thickBot="1" x14ac:dyDescent="0.5">
      <c r="A15" s="120"/>
      <c r="B15" s="109"/>
      <c r="C15" s="107"/>
      <c r="D15" s="107"/>
      <c r="E15" s="107"/>
      <c r="F15" s="107"/>
      <c r="G15" s="108"/>
    </row>
    <row r="16" spans="1:10" s="1" customFormat="1" ht="21" x14ac:dyDescent="0.45">
      <c r="A16" s="308" t="s">
        <v>16</v>
      </c>
      <c r="B16" s="114" t="str">
        <f>IF(analyst1="","",analyst1)</f>
        <v>นางสาวปิยะมาศ  ประทุมทอง</v>
      </c>
      <c r="C16" s="323" t="str">
        <f>IF(analyst1="","",analyst5)</f>
        <v>นายวศิน  สิงหโยทะกา</v>
      </c>
      <c r="D16" s="324"/>
      <c r="E16" s="96"/>
      <c r="F16" s="306" t="s">
        <v>17</v>
      </c>
      <c r="G16" s="319" t="s">
        <v>18</v>
      </c>
    </row>
    <row r="17" spans="1:7" s="1" customFormat="1" ht="21" x14ac:dyDescent="0.45">
      <c r="A17" s="309"/>
      <c r="B17" s="114" t="str">
        <f>IF(analyst2="","",analyst2)</f>
        <v>นางสาวชูใจ  ขำวงค์</v>
      </c>
      <c r="C17" s="321" t="str">
        <f>IF(analyst1="","",analyst6)</f>
        <v>นายณัฐชานนท์  แสงโชติ</v>
      </c>
      <c r="D17" s="322"/>
      <c r="E17" s="53"/>
      <c r="F17" s="307"/>
      <c r="G17" s="320"/>
    </row>
    <row r="18" spans="1:7" s="1" customFormat="1" ht="21" x14ac:dyDescent="0.45">
      <c r="A18" s="309"/>
      <c r="B18" s="114" t="str">
        <f>IF(analyst3="","",analyst3)</f>
        <v>นางสาวสุธีรา  เขียวกันยะ</v>
      </c>
      <c r="C18" s="321" t="str">
        <f>IF(analyst1="","",analyst7)</f>
        <v>นายสมถวิล  จันทร์สิงห์</v>
      </c>
      <c r="D18" s="322"/>
      <c r="E18" s="53"/>
      <c r="F18" s="313" t="str">
        <f>IF(review="","",review)</f>
        <v/>
      </c>
      <c r="G18" s="315" t="str">
        <f>IF(approvers="","",approvers)</f>
        <v/>
      </c>
    </row>
    <row r="19" spans="1:7" s="1" customFormat="1" ht="21.75" thickBot="1" x14ac:dyDescent="0.5">
      <c r="A19" s="310"/>
      <c r="B19" s="115" t="str">
        <f>IF(analyst4="","",analyst4)</f>
        <v>นางนวลฤดี  พิมุขกรพงศ์</v>
      </c>
      <c r="C19" s="317"/>
      <c r="D19" s="318"/>
      <c r="E19" s="56"/>
      <c r="F19" s="314"/>
      <c r="G19" s="316"/>
    </row>
    <row r="20" spans="1:7" s="1" customFormat="1" ht="18" customHeight="1" x14ac:dyDescent="0.45"/>
    <row r="21" spans="1:7" s="1" customFormat="1" ht="18" customHeight="1" x14ac:dyDescent="0.45"/>
    <row r="22" spans="1:7" s="1" customFormat="1" ht="17.100000000000001" customHeight="1" x14ac:dyDescent="0.45"/>
    <row r="23" spans="1:7" s="1" customFormat="1" ht="17.100000000000001" customHeight="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>
      <c r="A51" s="57"/>
      <c r="B51" s="57"/>
      <c r="C51" s="57"/>
      <c r="D51" s="57"/>
      <c r="E51" s="57"/>
      <c r="F51" s="57"/>
      <c r="G51" s="57"/>
    </row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6:A19"/>
    <mergeCell ref="C16:D16"/>
    <mergeCell ref="F16:F17"/>
    <mergeCell ref="C17:D17"/>
    <mergeCell ref="C18:D18"/>
    <mergeCell ref="F18:F19"/>
    <mergeCell ref="G18:G19"/>
    <mergeCell ref="C19:D19"/>
    <mergeCell ref="B6:D6"/>
    <mergeCell ref="E6:G6"/>
    <mergeCell ref="G16:G17"/>
  </mergeCells>
  <printOptions horizontalCentered="1"/>
  <pageMargins left="0.19685039370078741" right="0.15748031496062992" top="0.55118110236220474" bottom="0.19685039370078741" header="0.59055118110236227" footer="0.27559055118110237"/>
  <pageSetup paperSize="9" scale="92" fitToHeight="10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53"/>
  <sheetViews>
    <sheetView topLeftCell="A4" zoomScale="110" zoomScaleNormal="110" workbookViewId="0">
      <selection activeCell="D13" sqref="D13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duty_C</f>
        <v>การตรวจติดตามพนักงาน</v>
      </c>
      <c r="C6" s="330"/>
      <c r="D6" s="331"/>
      <c r="E6" s="332" t="str">
        <f>taskC3</f>
        <v>ตรวจติดตามพนักงานเก่ารายเดือน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83</v>
      </c>
      <c r="C10" s="112" t="s">
        <v>87</v>
      </c>
      <c r="D10" s="112" t="s">
        <v>104</v>
      </c>
      <c r="E10" s="112" t="s">
        <v>86</v>
      </c>
      <c r="F10" s="112" t="s">
        <v>88</v>
      </c>
      <c r="G10" s="113" t="s">
        <v>89</v>
      </c>
    </row>
    <row r="11" spans="1:10" s="1" customFormat="1" ht="42" x14ac:dyDescent="0.45">
      <c r="A11" s="110">
        <v>2</v>
      </c>
      <c r="B11" s="111" t="s">
        <v>98</v>
      </c>
      <c r="C11" s="112" t="s">
        <v>90</v>
      </c>
      <c r="D11" s="112" t="s">
        <v>91</v>
      </c>
      <c r="E11" s="112" t="s">
        <v>93</v>
      </c>
      <c r="F11" s="112" t="s">
        <v>92</v>
      </c>
      <c r="G11" s="113" t="s">
        <v>94</v>
      </c>
    </row>
    <row r="12" spans="1:10" s="1" customFormat="1" ht="42" x14ac:dyDescent="0.45">
      <c r="A12" s="110">
        <v>3</v>
      </c>
      <c r="B12" s="111" t="s">
        <v>84</v>
      </c>
      <c r="C12" s="112" t="s">
        <v>90</v>
      </c>
      <c r="D12" s="112" t="s">
        <v>91</v>
      </c>
      <c r="E12" s="112" t="s">
        <v>93</v>
      </c>
      <c r="F12" s="112" t="s">
        <v>97</v>
      </c>
      <c r="G12" s="113" t="s">
        <v>94</v>
      </c>
    </row>
    <row r="13" spans="1:10" s="1" customFormat="1" ht="42" x14ac:dyDescent="0.45">
      <c r="A13" s="110">
        <v>4</v>
      </c>
      <c r="B13" s="111" t="s">
        <v>85</v>
      </c>
      <c r="C13" s="112" t="s">
        <v>95</v>
      </c>
      <c r="D13" s="112" t="s">
        <v>146</v>
      </c>
      <c r="E13" s="112" t="s">
        <v>147</v>
      </c>
      <c r="F13" s="112" t="s">
        <v>99</v>
      </c>
      <c r="G13" s="113" t="s">
        <v>152</v>
      </c>
    </row>
    <row r="14" spans="1:10" s="1" customFormat="1" ht="42" x14ac:dyDescent="0.45">
      <c r="A14" s="110">
        <v>5</v>
      </c>
      <c r="B14" s="111" t="s">
        <v>100</v>
      </c>
      <c r="C14" s="112" t="s">
        <v>101</v>
      </c>
      <c r="D14" s="112" t="s">
        <v>104</v>
      </c>
      <c r="E14" s="112" t="s">
        <v>86</v>
      </c>
      <c r="F14" s="112" t="s">
        <v>102</v>
      </c>
      <c r="G14" s="162" t="s">
        <v>173</v>
      </c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5748031496062992" top="0.55118110236220474" bottom="0.19685039370078741" header="0.59055118110236227" footer="0.27559055118110237"/>
  <pageSetup paperSize="9" scale="92" fitToHeight="100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53"/>
  <sheetViews>
    <sheetView topLeftCell="A22" zoomScale="110" zoomScaleNormal="110" workbookViewId="0">
      <selection activeCell="B10" sqref="B10:B14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duty_C</f>
        <v>การตรวจติดตามพนักงาน</v>
      </c>
      <c r="C6" s="330"/>
      <c r="D6" s="331"/>
      <c r="E6" s="332" t="str">
        <f>taskC4</f>
        <v>รายงานผลการตรวจติดตามพนักงานประจำเดือน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63" x14ac:dyDescent="0.45">
      <c r="A10" s="110">
        <v>1</v>
      </c>
      <c r="B10" s="111" t="s">
        <v>175</v>
      </c>
      <c r="C10" s="112" t="s">
        <v>107</v>
      </c>
      <c r="D10" s="112" t="s">
        <v>180</v>
      </c>
      <c r="E10" s="112" t="s">
        <v>110</v>
      </c>
      <c r="F10" s="112" t="s">
        <v>181</v>
      </c>
      <c r="G10" s="113" t="s">
        <v>182</v>
      </c>
    </row>
    <row r="11" spans="1:10" s="1" customFormat="1" ht="42" x14ac:dyDescent="0.45">
      <c r="A11" s="110">
        <v>2</v>
      </c>
      <c r="B11" s="111" t="s">
        <v>176</v>
      </c>
      <c r="C11" s="112" t="s">
        <v>108</v>
      </c>
      <c r="D11" s="112" t="s">
        <v>109</v>
      </c>
      <c r="E11" s="112" t="s">
        <v>110</v>
      </c>
      <c r="F11" s="112" t="s">
        <v>112</v>
      </c>
      <c r="G11" s="113" t="s">
        <v>89</v>
      </c>
    </row>
    <row r="12" spans="1:10" s="1" customFormat="1" ht="42" x14ac:dyDescent="0.45">
      <c r="A12" s="110">
        <v>3</v>
      </c>
      <c r="B12" s="111" t="s">
        <v>177</v>
      </c>
      <c r="C12" s="112" t="s">
        <v>108</v>
      </c>
      <c r="D12" s="112" t="s">
        <v>109</v>
      </c>
      <c r="E12" s="112" t="s">
        <v>110</v>
      </c>
      <c r="F12" s="112" t="s">
        <v>112</v>
      </c>
      <c r="G12" s="113" t="s">
        <v>89</v>
      </c>
    </row>
    <row r="13" spans="1:10" s="1" customFormat="1" ht="42" x14ac:dyDescent="0.45">
      <c r="A13" s="110">
        <v>4</v>
      </c>
      <c r="B13" s="111" t="s">
        <v>178</v>
      </c>
      <c r="C13" s="112" t="s">
        <v>108</v>
      </c>
      <c r="D13" s="112" t="s">
        <v>109</v>
      </c>
      <c r="E13" s="112" t="s">
        <v>110</v>
      </c>
      <c r="F13" s="112" t="s">
        <v>111</v>
      </c>
      <c r="G13" s="113" t="s">
        <v>89</v>
      </c>
    </row>
    <row r="14" spans="1:10" s="1" customFormat="1" ht="42" x14ac:dyDescent="0.45">
      <c r="A14" s="110">
        <v>5</v>
      </c>
      <c r="B14" s="111" t="s">
        <v>179</v>
      </c>
      <c r="C14" s="112" t="s">
        <v>108</v>
      </c>
      <c r="D14" s="112" t="s">
        <v>113</v>
      </c>
      <c r="E14" s="112" t="s">
        <v>114</v>
      </c>
      <c r="F14" s="112" t="s">
        <v>174</v>
      </c>
      <c r="G14" s="113" t="s">
        <v>89</v>
      </c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IF(analyst4="","",analyst5)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IF(analyst4="","",analyst6)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IF(analyst4="","",analyst7)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5748031496062992" top="0.55118110236220474" bottom="0.19685039370078741" header="0.59055118110236227" footer="0.27559055118110237"/>
  <pageSetup paperSize="9" scale="92" fitToHeight="100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zoomScale="110" zoomScaleNormal="110" workbookViewId="0">
      <selection activeCell="E14" sqref="E14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duty_D</f>
        <v>การผลิตสื่อการฝึกอบรมพนักงาน</v>
      </c>
      <c r="C6" s="330"/>
      <c r="D6" s="331"/>
      <c r="E6" s="332" t="str">
        <f>taskD1</f>
        <v>สร้างสื่อการสอนด้วยโปรแกรมเพาเวอร์พ้อยท์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IF(analyst1="","",analyst6)</f>
        <v>นายณัฐชานนท์  แสงโชติ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 t="str">
        <f>IF(analyst1="","",analyst7)</f>
        <v>นายสมถวิล  จันทร์สิงห์</v>
      </c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topLeftCell="A4" zoomScale="110" zoomScaleNormal="110" workbookViewId="0">
      <selection activeCell="A14" sqref="A14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duty_D</f>
        <v>การผลิตสื่อการฝึกอบรมพนักงาน</v>
      </c>
      <c r="C6" s="330"/>
      <c r="D6" s="331"/>
      <c r="E6" s="332" t="str">
        <f>taskD2</f>
        <v>สร้างสื่อการสอนด้วยมัลติมีเดีย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>
        <v>1</v>
      </c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>
        <v>2</v>
      </c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>
        <v>3</v>
      </c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>
        <v>4</v>
      </c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>
        <v>5</v>
      </c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 t="str">
        <f>IF(analyst1="","",analyst5)</f>
        <v>นายวศิน  สิงหโยทะกา</v>
      </c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 t="str">
        <f>IF(analyst1="","",analyst5)</f>
        <v>นายวศิน  สิงหโยทะกา</v>
      </c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/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topLeftCell="B5" zoomScale="110" zoomScaleNormal="110" workbookViewId="0">
      <selection activeCell="B7" sqref="B7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duty_D</f>
        <v>การผลิตสื่อการฝึกอบรมพนักงาน</v>
      </c>
      <c r="C6" s="330"/>
      <c r="D6" s="331"/>
      <c r="E6" s="332" t="str">
        <f>taskD3</f>
        <v>จัดทำคู่มือการปฏิบัติงาน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/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/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/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topLeftCell="B1" zoomScale="110" zoomScaleNormal="110" workbookViewId="0">
      <selection activeCell="E6" sqref="E6:G6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4" t="str">
        <f>company_name</f>
        <v>บริษัท ทอสเท็ม ประเทศไทย จำกัด</v>
      </c>
      <c r="D3" s="345"/>
      <c r="E3" s="5" t="s">
        <v>2</v>
      </c>
      <c r="F3" s="342" t="str">
        <f>department</f>
        <v>แผนกประกอบ</v>
      </c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4" t="str">
        <f>position</f>
        <v>เจ้าหน้าที่ VSTM</v>
      </c>
      <c r="D4" s="345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 t="str">
        <f>duty_D</f>
        <v>การผลิตสื่อการฝึกอบรมพนักงาน</v>
      </c>
      <c r="C6" s="330"/>
      <c r="D6" s="331"/>
      <c r="E6" s="332" t="str">
        <f>taskD4</f>
        <v>จัดทำบอร์ดความรู้ในการปฏิบัติงาน</v>
      </c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308" t="s">
        <v>16</v>
      </c>
      <c r="B17" s="114" t="str">
        <f>IF(analyst1="","",analyst1)</f>
        <v>นางสาวปิยะมาศ  ประทุมทอง</v>
      </c>
      <c r="C17" s="323"/>
      <c r="D17" s="324"/>
      <c r="E17" s="96"/>
      <c r="F17" s="306" t="s">
        <v>17</v>
      </c>
      <c r="G17" s="319" t="s">
        <v>18</v>
      </c>
    </row>
    <row r="18" spans="1:7" s="1" customFormat="1" ht="21" x14ac:dyDescent="0.45">
      <c r="A18" s="309"/>
      <c r="B18" s="114" t="str">
        <f>IF(analyst2="","",analyst2)</f>
        <v>นางสาวชูใจ  ขำวงค์</v>
      </c>
      <c r="C18" s="321"/>
      <c r="D18" s="322"/>
      <c r="E18" s="53"/>
      <c r="F18" s="307"/>
      <c r="G18" s="320"/>
    </row>
    <row r="19" spans="1:7" s="1" customFormat="1" ht="21" x14ac:dyDescent="0.45">
      <c r="A19" s="309"/>
      <c r="B19" s="114" t="str">
        <f>IF(analyst3="","",analyst3)</f>
        <v>นางสาวสุธีรา  เขียวกันยะ</v>
      </c>
      <c r="C19" s="321"/>
      <c r="D19" s="322"/>
      <c r="E19" s="53"/>
      <c r="F19" s="313" t="str">
        <f>IF(review="","",review)</f>
        <v/>
      </c>
      <c r="G19" s="315" t="str">
        <f>IF(approvers="","",approvers)</f>
        <v/>
      </c>
    </row>
    <row r="20" spans="1:7" s="1" customFormat="1" ht="21.75" thickBot="1" x14ac:dyDescent="0.5">
      <c r="A20" s="310"/>
      <c r="B20" s="115" t="str">
        <f>IF(analyst4="","",analyst4)</f>
        <v>นางนวลฤดี  พิมุขกรพงศ์</v>
      </c>
      <c r="C20" s="317"/>
      <c r="D20" s="318"/>
      <c r="E20" s="56"/>
      <c r="F20" s="314"/>
      <c r="G20" s="316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3"/>
  <sheetViews>
    <sheetView topLeftCell="D1" zoomScale="110" zoomScaleNormal="110" workbookViewId="0">
      <selection activeCell="AG4" sqref="AG4"/>
    </sheetView>
  </sheetViews>
  <sheetFormatPr defaultColWidth="9.125" defaultRowHeight="21.75" x14ac:dyDescent="0.5"/>
  <cols>
    <col min="1" max="1" width="41.625" style="121" customWidth="1"/>
    <col min="2" max="16" width="4.375" style="121" customWidth="1"/>
    <col min="17" max="26" width="4.375" style="121" hidden="1" customWidth="1"/>
    <col min="27" max="27" width="6.625" style="159" customWidth="1"/>
    <col min="28" max="28" width="9.375" style="169" customWidth="1"/>
    <col min="29" max="31" width="9.75" style="121" customWidth="1"/>
    <col min="32" max="32" width="15" style="181" customWidth="1"/>
    <col min="33" max="33" width="11" style="182" customWidth="1"/>
    <col min="34" max="34" width="9.375" style="182" customWidth="1"/>
    <col min="35" max="16384" width="9.125" style="121"/>
  </cols>
  <sheetData>
    <row r="1" spans="1:34" ht="26.25" x14ac:dyDescent="0.55000000000000004">
      <c r="A1" s="351" t="s">
        <v>45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</row>
    <row r="2" spans="1:34" ht="26.25" x14ac:dyDescent="0.55000000000000004">
      <c r="A2" s="351" t="str">
        <f>"ตำแหน่ง   "&amp;position</f>
        <v>ตำแหน่ง   เจ้าหน้าที่ VSTM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</row>
    <row r="3" spans="1:34" x14ac:dyDescent="0.5">
      <c r="A3" s="352" t="s">
        <v>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</row>
    <row r="4" spans="1:34" ht="21.75" customHeight="1" x14ac:dyDescent="0.5">
      <c r="A4" s="353" t="s">
        <v>47</v>
      </c>
      <c r="B4" s="356" t="s">
        <v>48</v>
      </c>
      <c r="C4" s="356"/>
      <c r="D4" s="356"/>
      <c r="E4" s="356"/>
      <c r="F4" s="356"/>
      <c r="G4" s="356" t="s">
        <v>49</v>
      </c>
      <c r="H4" s="356"/>
      <c r="I4" s="356"/>
      <c r="J4" s="356"/>
      <c r="K4" s="356"/>
      <c r="L4" s="357" t="s">
        <v>50</v>
      </c>
      <c r="M4" s="356"/>
      <c r="N4" s="356"/>
      <c r="O4" s="356"/>
      <c r="P4" s="356"/>
      <c r="Q4" s="356" t="s">
        <v>51</v>
      </c>
      <c r="R4" s="356"/>
      <c r="S4" s="356"/>
      <c r="T4" s="356"/>
      <c r="U4" s="356"/>
      <c r="V4" s="356" t="s">
        <v>52</v>
      </c>
      <c r="W4" s="356"/>
      <c r="X4" s="356"/>
      <c r="Y4" s="356"/>
      <c r="Z4" s="356"/>
      <c r="AA4" s="357" t="s">
        <v>53</v>
      </c>
      <c r="AB4" s="358" t="s">
        <v>54</v>
      </c>
      <c r="AC4" s="346" t="s">
        <v>55</v>
      </c>
      <c r="AD4" s="346" t="s">
        <v>56</v>
      </c>
      <c r="AE4" s="346" t="s">
        <v>57</v>
      </c>
    </row>
    <row r="5" spans="1:34" x14ac:dyDescent="0.5">
      <c r="A5" s="354"/>
      <c r="B5" s="348" t="s">
        <v>58</v>
      </c>
      <c r="C5" s="349"/>
      <c r="D5" s="349"/>
      <c r="E5" s="349"/>
      <c r="F5" s="350"/>
      <c r="G5" s="348" t="s">
        <v>58</v>
      </c>
      <c r="H5" s="349"/>
      <c r="I5" s="349"/>
      <c r="J5" s="349"/>
      <c r="K5" s="350"/>
      <c r="L5" s="348" t="s">
        <v>58</v>
      </c>
      <c r="M5" s="349"/>
      <c r="N5" s="349"/>
      <c r="O5" s="349"/>
      <c r="P5" s="350"/>
      <c r="Q5" s="348" t="s">
        <v>58</v>
      </c>
      <c r="R5" s="349"/>
      <c r="S5" s="349"/>
      <c r="T5" s="349"/>
      <c r="U5" s="350"/>
      <c r="V5" s="348" t="s">
        <v>58</v>
      </c>
      <c r="W5" s="349"/>
      <c r="X5" s="349"/>
      <c r="Y5" s="349"/>
      <c r="Z5" s="350"/>
      <c r="AA5" s="357"/>
      <c r="AB5" s="358"/>
      <c r="AC5" s="347"/>
      <c r="AD5" s="347"/>
      <c r="AE5" s="347"/>
    </row>
    <row r="6" spans="1:34" x14ac:dyDescent="0.5">
      <c r="A6" s="355"/>
      <c r="B6" s="122">
        <v>5</v>
      </c>
      <c r="C6" s="122">
        <v>4</v>
      </c>
      <c r="D6" s="122">
        <v>3</v>
      </c>
      <c r="E6" s="122">
        <v>2</v>
      </c>
      <c r="F6" s="122">
        <v>1</v>
      </c>
      <c r="G6" s="122">
        <v>5</v>
      </c>
      <c r="H6" s="122">
        <v>4</v>
      </c>
      <c r="I6" s="122">
        <v>3</v>
      </c>
      <c r="J6" s="122">
        <v>2</v>
      </c>
      <c r="K6" s="122">
        <v>1</v>
      </c>
      <c r="L6" s="122">
        <v>5</v>
      </c>
      <c r="M6" s="122">
        <v>4</v>
      </c>
      <c r="N6" s="122">
        <v>3</v>
      </c>
      <c r="O6" s="122">
        <v>2</v>
      </c>
      <c r="P6" s="122">
        <v>1</v>
      </c>
      <c r="Q6" s="122">
        <v>5</v>
      </c>
      <c r="R6" s="122">
        <v>4</v>
      </c>
      <c r="S6" s="122">
        <v>3</v>
      </c>
      <c r="T6" s="122">
        <v>2</v>
      </c>
      <c r="U6" s="122">
        <v>1</v>
      </c>
      <c r="V6" s="122">
        <v>5</v>
      </c>
      <c r="W6" s="122">
        <v>4</v>
      </c>
      <c r="X6" s="122">
        <v>3</v>
      </c>
      <c r="Y6" s="122">
        <v>2</v>
      </c>
      <c r="Z6" s="122">
        <v>1</v>
      </c>
      <c r="AA6" s="154"/>
      <c r="AB6" s="165"/>
      <c r="AC6" s="123">
        <v>60</v>
      </c>
      <c r="AD6" s="123">
        <v>100</v>
      </c>
      <c r="AE6" s="123">
        <f>12*60</f>
        <v>720</v>
      </c>
    </row>
    <row r="7" spans="1:34" ht="23.25" x14ac:dyDescent="0.5">
      <c r="A7" s="128" t="s">
        <v>59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9">
        <f>SUM(AA8:AA31)</f>
        <v>254</v>
      </c>
      <c r="AB7" s="166">
        <f>ROUND(SUM(AB8:AB31),2)</f>
        <v>1</v>
      </c>
      <c r="AC7" s="130">
        <f>SUM(AC9:AC31)</f>
        <v>59.999999999999993</v>
      </c>
      <c r="AD7" s="130">
        <f>SUM(AD9:AD31)</f>
        <v>99.999999999999986</v>
      </c>
      <c r="AE7" s="130">
        <f>SUM(AE9:AE31)</f>
        <v>720</v>
      </c>
    </row>
    <row r="8" spans="1:34" ht="23.25" x14ac:dyDescent="0.5">
      <c r="A8" s="124" t="str">
        <f>duty_A</f>
        <v>การรับพนักงานใหม่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58"/>
      <c r="AB8" s="167"/>
      <c r="AC8" s="171"/>
      <c r="AD8" s="171"/>
      <c r="AE8" s="402"/>
      <c r="AF8" s="404" t="s">
        <v>189</v>
      </c>
      <c r="AG8" s="405" t="s">
        <v>190</v>
      </c>
      <c r="AH8" s="405" t="s">
        <v>191</v>
      </c>
    </row>
    <row r="9" spans="1:34" ht="23.25" x14ac:dyDescent="0.5">
      <c r="A9" s="127" t="str">
        <f>taskA1</f>
        <v>เตรียมเอกสารแบบทดสอบพนักงานใหม่</v>
      </c>
      <c r="B9" s="156">
        <v>5</v>
      </c>
      <c r="C9" s="125">
        <v>4</v>
      </c>
      <c r="D9" s="125">
        <v>3</v>
      </c>
      <c r="E9" s="125">
        <v>2</v>
      </c>
      <c r="F9" s="125">
        <v>1</v>
      </c>
      <c r="G9" s="125">
        <v>5</v>
      </c>
      <c r="H9" s="125">
        <v>4</v>
      </c>
      <c r="I9" s="156">
        <v>3</v>
      </c>
      <c r="J9" s="125">
        <v>2</v>
      </c>
      <c r="K9" s="125">
        <v>1</v>
      </c>
      <c r="L9" s="125">
        <v>5</v>
      </c>
      <c r="M9" s="125">
        <v>4</v>
      </c>
      <c r="N9" s="125">
        <v>3</v>
      </c>
      <c r="O9" s="156">
        <v>2</v>
      </c>
      <c r="P9" s="125">
        <v>1</v>
      </c>
      <c r="Q9" s="125">
        <v>5</v>
      </c>
      <c r="R9" s="125">
        <v>4</v>
      </c>
      <c r="S9" s="125">
        <v>3</v>
      </c>
      <c r="T9" s="125">
        <v>2</v>
      </c>
      <c r="U9" s="125">
        <v>1</v>
      </c>
      <c r="V9" s="125">
        <v>5</v>
      </c>
      <c r="W9" s="125">
        <v>4</v>
      </c>
      <c r="X9" s="125">
        <v>3</v>
      </c>
      <c r="Y9" s="125">
        <v>2</v>
      </c>
      <c r="Z9" s="125">
        <v>1</v>
      </c>
      <c r="AA9" s="158">
        <f>5+3+2</f>
        <v>10</v>
      </c>
      <c r="AB9" s="168">
        <f>AA9/$AA$7</f>
        <v>3.937007874015748E-2</v>
      </c>
      <c r="AC9" s="172">
        <f>$AC$6*AB9</f>
        <v>2.3622047244094486</v>
      </c>
      <c r="AD9" s="172">
        <f>$AD$6*AB9</f>
        <v>3.9370078740157481</v>
      </c>
      <c r="AE9" s="403">
        <f>$AE$6*AB9</f>
        <v>28.346456692913385</v>
      </c>
      <c r="AF9" s="406">
        <f>AC9+AD9</f>
        <v>6.2992125984251963</v>
      </c>
      <c r="AG9" s="406">
        <f>(AC9*AE9/AF9)</f>
        <v>10.62992125984252</v>
      </c>
      <c r="AH9" s="406">
        <f>(AD9*AE9/AF9)</f>
        <v>17.71653543307087</v>
      </c>
    </row>
    <row r="10" spans="1:34" ht="23.25" x14ac:dyDescent="0.5">
      <c r="A10" s="127" t="str">
        <f>taskA2</f>
        <v>ทดสอบภาคทฤษฎีพนักงานใหม่</v>
      </c>
      <c r="B10" s="156">
        <v>5</v>
      </c>
      <c r="C10" s="125">
        <v>4</v>
      </c>
      <c r="D10" s="125">
        <v>3</v>
      </c>
      <c r="E10" s="125">
        <v>2</v>
      </c>
      <c r="F10" s="125">
        <v>1</v>
      </c>
      <c r="G10" s="156">
        <v>5</v>
      </c>
      <c r="H10" s="125">
        <v>4</v>
      </c>
      <c r="I10" s="125">
        <v>3</v>
      </c>
      <c r="J10" s="125">
        <v>2</v>
      </c>
      <c r="K10" s="125">
        <v>1</v>
      </c>
      <c r="L10" s="125">
        <v>5</v>
      </c>
      <c r="M10" s="125">
        <v>4</v>
      </c>
      <c r="N10" s="125">
        <v>3</v>
      </c>
      <c r="O10" s="156">
        <v>2</v>
      </c>
      <c r="P10" s="125">
        <v>1</v>
      </c>
      <c r="Q10" s="125">
        <v>5</v>
      </c>
      <c r="R10" s="125">
        <v>4</v>
      </c>
      <c r="S10" s="125">
        <v>3</v>
      </c>
      <c r="T10" s="125">
        <v>2</v>
      </c>
      <c r="U10" s="125">
        <v>1</v>
      </c>
      <c r="V10" s="125">
        <v>5</v>
      </c>
      <c r="W10" s="125">
        <v>4</v>
      </c>
      <c r="X10" s="125">
        <v>3</v>
      </c>
      <c r="Y10" s="125">
        <v>2</v>
      </c>
      <c r="Z10" s="125">
        <v>1</v>
      </c>
      <c r="AA10" s="158">
        <v>12</v>
      </c>
      <c r="AB10" s="168">
        <f>AA10/$AA$7</f>
        <v>4.7244094488188976E-2</v>
      </c>
      <c r="AC10" s="172">
        <f t="shared" ref="AC10:AC31" si="0">$AC$6*AB10</f>
        <v>2.8346456692913384</v>
      </c>
      <c r="AD10" s="172">
        <f t="shared" ref="AD10:AD14" si="1">$AD$6*AB10</f>
        <v>4.7244094488188972</v>
      </c>
      <c r="AE10" s="403">
        <f t="shared" ref="AE10:AE14" si="2">$AE$6*AB10</f>
        <v>34.015748031496059</v>
      </c>
      <c r="AF10" s="406">
        <f t="shared" ref="AF10:AF31" si="3">AC10+AD10</f>
        <v>7.5590551181102352</v>
      </c>
      <c r="AG10" s="406">
        <f t="shared" ref="AG10:AG31" si="4">(AC10*AE10/AF10)</f>
        <v>12.755905511811024</v>
      </c>
      <c r="AH10" s="406">
        <f t="shared" ref="AH10:AH31" si="5">(AD10*AE10/AF10)</f>
        <v>21.259842519685037</v>
      </c>
    </row>
    <row r="11" spans="1:34" ht="23.25" x14ac:dyDescent="0.5">
      <c r="A11" s="127" t="str">
        <f>taskA3</f>
        <v>ทดสอบภาคปฏิบัติพนักงานใหม่</v>
      </c>
      <c r="B11" s="156">
        <v>5</v>
      </c>
      <c r="C11" s="125">
        <v>4</v>
      </c>
      <c r="D11" s="125">
        <v>3</v>
      </c>
      <c r="E11" s="125">
        <v>2</v>
      </c>
      <c r="F11" s="125">
        <v>1</v>
      </c>
      <c r="G11" s="156">
        <v>5</v>
      </c>
      <c r="H11" s="125">
        <v>4</v>
      </c>
      <c r="I11" s="125">
        <v>3</v>
      </c>
      <c r="J11" s="125">
        <v>2</v>
      </c>
      <c r="K11" s="125">
        <v>1</v>
      </c>
      <c r="L11" s="125">
        <v>5</v>
      </c>
      <c r="M11" s="125">
        <v>4</v>
      </c>
      <c r="N11" s="125">
        <v>3</v>
      </c>
      <c r="O11" s="156">
        <v>2</v>
      </c>
      <c r="P11" s="125">
        <v>1</v>
      </c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58">
        <v>12</v>
      </c>
      <c r="AB11" s="168">
        <f>AA11/$AA$7</f>
        <v>4.7244094488188976E-2</v>
      </c>
      <c r="AC11" s="172">
        <f t="shared" si="0"/>
        <v>2.8346456692913384</v>
      </c>
      <c r="AD11" s="172">
        <f t="shared" si="1"/>
        <v>4.7244094488188972</v>
      </c>
      <c r="AE11" s="403">
        <f t="shared" si="2"/>
        <v>34.015748031496059</v>
      </c>
      <c r="AF11" s="406">
        <f t="shared" si="3"/>
        <v>7.5590551181102352</v>
      </c>
      <c r="AG11" s="406">
        <f t="shared" si="4"/>
        <v>12.755905511811024</v>
      </c>
      <c r="AH11" s="406">
        <f t="shared" si="5"/>
        <v>21.259842519685037</v>
      </c>
    </row>
    <row r="12" spans="1:34" ht="23.25" x14ac:dyDescent="0.5">
      <c r="A12" s="127" t="str">
        <f>taskA4</f>
        <v>สัมภาษณ์พนักงานใหม่</v>
      </c>
      <c r="B12" s="156">
        <v>5</v>
      </c>
      <c r="C12" s="125">
        <v>4</v>
      </c>
      <c r="D12" s="125">
        <v>3</v>
      </c>
      <c r="E12" s="125">
        <v>2</v>
      </c>
      <c r="F12" s="125">
        <v>1</v>
      </c>
      <c r="G12" s="156">
        <v>5</v>
      </c>
      <c r="H12" s="125">
        <v>4</v>
      </c>
      <c r="I12" s="125">
        <v>3</v>
      </c>
      <c r="J12" s="125">
        <v>2</v>
      </c>
      <c r="K12" s="125">
        <v>1</v>
      </c>
      <c r="L12" s="125">
        <v>5</v>
      </c>
      <c r="M12" s="156">
        <v>4</v>
      </c>
      <c r="N12" s="125">
        <v>3</v>
      </c>
      <c r="O12" s="125">
        <v>2</v>
      </c>
      <c r="P12" s="125">
        <v>1</v>
      </c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58">
        <v>14</v>
      </c>
      <c r="AB12" s="168">
        <f t="shared" ref="AB12:AB31" si="6">AA12/$AA$7</f>
        <v>5.5118110236220472E-2</v>
      </c>
      <c r="AC12" s="172">
        <f t="shared" si="0"/>
        <v>3.3070866141732282</v>
      </c>
      <c r="AD12" s="172">
        <f t="shared" si="1"/>
        <v>5.5118110236220472</v>
      </c>
      <c r="AE12" s="403">
        <f t="shared" si="2"/>
        <v>39.685039370078741</v>
      </c>
      <c r="AF12" s="406">
        <f t="shared" si="3"/>
        <v>8.8188976377952759</v>
      </c>
      <c r="AG12" s="406">
        <f t="shared" si="4"/>
        <v>14.881889763779526</v>
      </c>
      <c r="AH12" s="406">
        <f t="shared" si="5"/>
        <v>24.803149606299211</v>
      </c>
    </row>
    <row r="13" spans="1:34" ht="23.25" x14ac:dyDescent="0.5">
      <c r="A13" s="127" t="str">
        <f>taskA5</f>
        <v>สรุปผลการทดสอบพนักงานใหม่</v>
      </c>
      <c r="B13" s="156">
        <v>5</v>
      </c>
      <c r="C13" s="125">
        <v>4</v>
      </c>
      <c r="D13" s="125">
        <v>3</v>
      </c>
      <c r="E13" s="125">
        <v>2</v>
      </c>
      <c r="F13" s="125">
        <v>1</v>
      </c>
      <c r="G13" s="156">
        <v>5</v>
      </c>
      <c r="H13" s="125">
        <v>4</v>
      </c>
      <c r="I13" s="125">
        <v>3</v>
      </c>
      <c r="J13" s="125">
        <v>2</v>
      </c>
      <c r="K13" s="125">
        <v>1</v>
      </c>
      <c r="L13" s="125">
        <v>5</v>
      </c>
      <c r="M13" s="125">
        <v>4</v>
      </c>
      <c r="N13" s="125">
        <v>3</v>
      </c>
      <c r="O13" s="156">
        <v>2</v>
      </c>
      <c r="P13" s="125">
        <v>1</v>
      </c>
      <c r="Q13" s="125">
        <v>5</v>
      </c>
      <c r="R13" s="125">
        <v>4</v>
      </c>
      <c r="S13" s="125">
        <v>3</v>
      </c>
      <c r="T13" s="125">
        <v>2</v>
      </c>
      <c r="U13" s="125">
        <v>1</v>
      </c>
      <c r="V13" s="125">
        <v>5</v>
      </c>
      <c r="W13" s="125">
        <v>4</v>
      </c>
      <c r="X13" s="125">
        <v>3</v>
      </c>
      <c r="Y13" s="125">
        <v>2</v>
      </c>
      <c r="Z13" s="125">
        <v>1</v>
      </c>
      <c r="AA13" s="158">
        <v>12</v>
      </c>
      <c r="AB13" s="168">
        <f t="shared" si="6"/>
        <v>4.7244094488188976E-2</v>
      </c>
      <c r="AC13" s="172">
        <f t="shared" si="0"/>
        <v>2.8346456692913384</v>
      </c>
      <c r="AD13" s="172">
        <f t="shared" si="1"/>
        <v>4.7244094488188972</v>
      </c>
      <c r="AE13" s="403">
        <f t="shared" si="2"/>
        <v>34.015748031496059</v>
      </c>
      <c r="AF13" s="406">
        <f t="shared" si="3"/>
        <v>7.5590551181102352</v>
      </c>
      <c r="AG13" s="406">
        <f t="shared" si="4"/>
        <v>12.755905511811024</v>
      </c>
      <c r="AH13" s="406">
        <f t="shared" si="5"/>
        <v>21.259842519685037</v>
      </c>
    </row>
    <row r="14" spans="1:34" ht="23.25" x14ac:dyDescent="0.5">
      <c r="A14" s="127" t="str">
        <f>taskA6</f>
        <v>แจ้งพนักงานใหม่เข้ารับการอบรม</v>
      </c>
      <c r="B14" s="156">
        <v>5</v>
      </c>
      <c r="C14" s="125">
        <v>4</v>
      </c>
      <c r="D14" s="125">
        <v>3</v>
      </c>
      <c r="E14" s="125">
        <v>2</v>
      </c>
      <c r="F14" s="125">
        <v>1</v>
      </c>
      <c r="G14" s="156">
        <v>5</v>
      </c>
      <c r="H14" s="125">
        <v>4</v>
      </c>
      <c r="I14" s="125">
        <v>3</v>
      </c>
      <c r="J14" s="125">
        <v>2</v>
      </c>
      <c r="K14" s="125">
        <v>1</v>
      </c>
      <c r="L14" s="125">
        <v>5</v>
      </c>
      <c r="M14" s="125">
        <v>4</v>
      </c>
      <c r="N14" s="125">
        <v>3</v>
      </c>
      <c r="O14" s="125">
        <v>2</v>
      </c>
      <c r="P14" s="156">
        <v>1</v>
      </c>
      <c r="Q14" s="125">
        <v>5</v>
      </c>
      <c r="R14" s="125">
        <v>4</v>
      </c>
      <c r="S14" s="125">
        <v>3</v>
      </c>
      <c r="T14" s="125">
        <v>2</v>
      </c>
      <c r="U14" s="125">
        <v>1</v>
      </c>
      <c r="V14" s="125">
        <v>5</v>
      </c>
      <c r="W14" s="125">
        <v>4</v>
      </c>
      <c r="X14" s="125">
        <v>3</v>
      </c>
      <c r="Y14" s="125">
        <v>2</v>
      </c>
      <c r="Z14" s="125">
        <v>1</v>
      </c>
      <c r="AA14" s="158">
        <v>11</v>
      </c>
      <c r="AB14" s="168">
        <f t="shared" si="6"/>
        <v>4.3307086614173228E-2</v>
      </c>
      <c r="AC14" s="172">
        <f t="shared" si="0"/>
        <v>2.5984251968503935</v>
      </c>
      <c r="AD14" s="172">
        <f t="shared" si="1"/>
        <v>4.3307086614173231</v>
      </c>
      <c r="AE14" s="403">
        <f t="shared" si="2"/>
        <v>31.181102362204722</v>
      </c>
      <c r="AF14" s="406">
        <f t="shared" si="3"/>
        <v>6.9291338582677167</v>
      </c>
      <c r="AG14" s="406">
        <f t="shared" si="4"/>
        <v>11.69291338582677</v>
      </c>
      <c r="AH14" s="406">
        <f t="shared" si="5"/>
        <v>19.488188976377952</v>
      </c>
    </row>
    <row r="15" spans="1:34" ht="23.25" x14ac:dyDescent="0.5">
      <c r="A15" s="124" t="str">
        <f>duty_B</f>
        <v>การฝึกอบรมพนักงาน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58"/>
      <c r="AB15" s="168"/>
      <c r="AC15" s="172"/>
      <c r="AD15" s="172"/>
      <c r="AE15" s="403"/>
      <c r="AF15" s="406"/>
      <c r="AG15" s="406"/>
      <c r="AH15" s="406"/>
    </row>
    <row r="16" spans="1:34" ht="23.25" x14ac:dyDescent="0.5">
      <c r="A16" s="127" t="str">
        <f>taskB1</f>
        <v>วางแผนการฝึกอบรมพนักงาน</v>
      </c>
      <c r="B16" s="156">
        <v>5</v>
      </c>
      <c r="C16" s="125">
        <v>4</v>
      </c>
      <c r="D16" s="125">
        <v>3</v>
      </c>
      <c r="E16" s="125">
        <v>2</v>
      </c>
      <c r="F16" s="125">
        <v>1</v>
      </c>
      <c r="G16" s="156">
        <v>5</v>
      </c>
      <c r="H16" s="125">
        <v>4</v>
      </c>
      <c r="I16" s="125">
        <v>3</v>
      </c>
      <c r="J16" s="125">
        <v>2</v>
      </c>
      <c r="K16" s="125">
        <v>1</v>
      </c>
      <c r="L16" s="125">
        <v>5</v>
      </c>
      <c r="M16" s="125">
        <v>4</v>
      </c>
      <c r="N16" s="156">
        <v>3</v>
      </c>
      <c r="O16" s="125">
        <v>2</v>
      </c>
      <c r="P16" s="125">
        <v>1</v>
      </c>
      <c r="Q16" s="125">
        <v>5</v>
      </c>
      <c r="R16" s="125">
        <v>4</v>
      </c>
      <c r="S16" s="125">
        <v>3</v>
      </c>
      <c r="T16" s="125">
        <v>2</v>
      </c>
      <c r="U16" s="125">
        <v>1</v>
      </c>
      <c r="V16" s="125">
        <v>5</v>
      </c>
      <c r="W16" s="125">
        <v>4</v>
      </c>
      <c r="X16" s="125">
        <v>3</v>
      </c>
      <c r="Y16" s="125">
        <v>2</v>
      </c>
      <c r="Z16" s="125">
        <v>1</v>
      </c>
      <c r="AA16" s="158">
        <v>13</v>
      </c>
      <c r="AB16" s="168">
        <f t="shared" si="6"/>
        <v>5.1181102362204724E-2</v>
      </c>
      <c r="AC16" s="172">
        <f t="shared" si="0"/>
        <v>3.0708661417322833</v>
      </c>
      <c r="AD16" s="172">
        <f t="shared" ref="AD16:AD31" si="7">$AD$6*AB16</f>
        <v>5.1181102362204722</v>
      </c>
      <c r="AE16" s="403">
        <f t="shared" ref="AE16:AE31" si="8">$AE$6*AB16</f>
        <v>36.8503937007874</v>
      </c>
      <c r="AF16" s="406">
        <f t="shared" si="3"/>
        <v>8.1889763779527556</v>
      </c>
      <c r="AG16" s="406">
        <f t="shared" si="4"/>
        <v>13.818897637795276</v>
      </c>
      <c r="AH16" s="406">
        <f t="shared" si="5"/>
        <v>23.031496062992126</v>
      </c>
    </row>
    <row r="17" spans="1:34" ht="23.25" x14ac:dyDescent="0.5">
      <c r="A17" s="127" t="str">
        <f>taskB2</f>
        <v>เตรียมอุปกรณ์ในการฝึกอบรมพนักงาน</v>
      </c>
      <c r="B17" s="156">
        <v>5</v>
      </c>
      <c r="C17" s="125">
        <v>4</v>
      </c>
      <c r="D17" s="125">
        <v>3</v>
      </c>
      <c r="E17" s="125">
        <v>2</v>
      </c>
      <c r="F17" s="125">
        <v>1</v>
      </c>
      <c r="G17" s="156">
        <v>5</v>
      </c>
      <c r="H17" s="125">
        <v>4</v>
      </c>
      <c r="I17" s="125">
        <v>3</v>
      </c>
      <c r="J17" s="125">
        <v>2</v>
      </c>
      <c r="K17" s="125">
        <v>1</v>
      </c>
      <c r="L17" s="125">
        <v>5</v>
      </c>
      <c r="M17" s="125">
        <v>4</v>
      </c>
      <c r="N17" s="156">
        <v>3</v>
      </c>
      <c r="O17" s="125">
        <v>2</v>
      </c>
      <c r="P17" s="125">
        <v>1</v>
      </c>
      <c r="Q17" s="125">
        <v>5</v>
      </c>
      <c r="R17" s="125">
        <v>4</v>
      </c>
      <c r="S17" s="125">
        <v>3</v>
      </c>
      <c r="T17" s="125">
        <v>2</v>
      </c>
      <c r="U17" s="125">
        <v>1</v>
      </c>
      <c r="V17" s="125">
        <v>5</v>
      </c>
      <c r="W17" s="125">
        <v>4</v>
      </c>
      <c r="X17" s="125">
        <v>3</v>
      </c>
      <c r="Y17" s="125">
        <v>2</v>
      </c>
      <c r="Z17" s="125">
        <v>1</v>
      </c>
      <c r="AA17" s="158">
        <v>13</v>
      </c>
      <c r="AB17" s="168">
        <f t="shared" si="6"/>
        <v>5.1181102362204724E-2</v>
      </c>
      <c r="AC17" s="172">
        <f t="shared" si="0"/>
        <v>3.0708661417322833</v>
      </c>
      <c r="AD17" s="172">
        <f t="shared" si="7"/>
        <v>5.1181102362204722</v>
      </c>
      <c r="AE17" s="403">
        <f t="shared" si="8"/>
        <v>36.8503937007874</v>
      </c>
      <c r="AF17" s="406">
        <f t="shared" si="3"/>
        <v>8.1889763779527556</v>
      </c>
      <c r="AG17" s="406">
        <f t="shared" si="4"/>
        <v>13.818897637795276</v>
      </c>
      <c r="AH17" s="406">
        <f t="shared" si="5"/>
        <v>23.031496062992126</v>
      </c>
    </row>
    <row r="18" spans="1:34" ht="23.25" x14ac:dyDescent="0.5">
      <c r="A18" s="127" t="str">
        <f>taskB3</f>
        <v>ฝึกอบรมภาคทฤษฎีพนักงาน</v>
      </c>
      <c r="B18" s="156">
        <v>5</v>
      </c>
      <c r="C18" s="125">
        <v>4</v>
      </c>
      <c r="D18" s="125">
        <v>3</v>
      </c>
      <c r="E18" s="125">
        <v>2</v>
      </c>
      <c r="F18" s="125">
        <v>1</v>
      </c>
      <c r="G18" s="156">
        <v>5</v>
      </c>
      <c r="H18" s="125">
        <v>4</v>
      </c>
      <c r="I18" s="125">
        <v>3</v>
      </c>
      <c r="J18" s="125">
        <v>2</v>
      </c>
      <c r="K18" s="125">
        <v>1</v>
      </c>
      <c r="L18" s="125">
        <v>5</v>
      </c>
      <c r="M18" s="156">
        <v>4</v>
      </c>
      <c r="N18" s="125">
        <v>3</v>
      </c>
      <c r="O18" s="125">
        <v>2</v>
      </c>
      <c r="P18" s="125">
        <v>1</v>
      </c>
      <c r="Q18" s="125">
        <v>5</v>
      </c>
      <c r="R18" s="125">
        <v>4</v>
      </c>
      <c r="S18" s="125">
        <v>3</v>
      </c>
      <c r="T18" s="125">
        <v>2</v>
      </c>
      <c r="U18" s="125">
        <v>1</v>
      </c>
      <c r="V18" s="125">
        <v>5</v>
      </c>
      <c r="W18" s="125">
        <v>4</v>
      </c>
      <c r="X18" s="125">
        <v>3</v>
      </c>
      <c r="Y18" s="125">
        <v>2</v>
      </c>
      <c r="Z18" s="125">
        <v>1</v>
      </c>
      <c r="AA18" s="158">
        <v>14</v>
      </c>
      <c r="AB18" s="168">
        <f t="shared" si="6"/>
        <v>5.5118110236220472E-2</v>
      </c>
      <c r="AC18" s="172">
        <f t="shared" si="0"/>
        <v>3.3070866141732282</v>
      </c>
      <c r="AD18" s="172">
        <f t="shared" si="7"/>
        <v>5.5118110236220472</v>
      </c>
      <c r="AE18" s="403">
        <f t="shared" si="8"/>
        <v>39.685039370078741</v>
      </c>
      <c r="AF18" s="406">
        <f t="shared" si="3"/>
        <v>8.8188976377952759</v>
      </c>
      <c r="AG18" s="406">
        <f t="shared" si="4"/>
        <v>14.881889763779526</v>
      </c>
      <c r="AH18" s="406">
        <f t="shared" si="5"/>
        <v>24.803149606299211</v>
      </c>
    </row>
    <row r="19" spans="1:34" ht="23.25" x14ac:dyDescent="0.5">
      <c r="A19" s="127" t="str">
        <f>taskB4</f>
        <v>ฝึกภาคปฏิบัติพนักงาน</v>
      </c>
      <c r="B19" s="156">
        <v>5</v>
      </c>
      <c r="C19" s="125">
        <v>4</v>
      </c>
      <c r="D19" s="125">
        <v>3</v>
      </c>
      <c r="E19" s="125">
        <v>2</v>
      </c>
      <c r="F19" s="125">
        <v>1</v>
      </c>
      <c r="G19" s="156">
        <v>5</v>
      </c>
      <c r="H19" s="125">
        <v>4</v>
      </c>
      <c r="I19" s="125">
        <v>3</v>
      </c>
      <c r="J19" s="125">
        <v>2</v>
      </c>
      <c r="K19" s="125">
        <v>1</v>
      </c>
      <c r="L19" s="125">
        <v>5</v>
      </c>
      <c r="M19" s="156">
        <v>4</v>
      </c>
      <c r="N19" s="125">
        <v>3</v>
      </c>
      <c r="O19" s="125">
        <v>2</v>
      </c>
      <c r="P19" s="125">
        <v>1</v>
      </c>
      <c r="Q19" s="125">
        <v>5</v>
      </c>
      <c r="R19" s="125">
        <v>4</v>
      </c>
      <c r="S19" s="125">
        <v>3</v>
      </c>
      <c r="T19" s="125">
        <v>2</v>
      </c>
      <c r="U19" s="125">
        <v>1</v>
      </c>
      <c r="V19" s="125">
        <v>5</v>
      </c>
      <c r="W19" s="125">
        <v>4</v>
      </c>
      <c r="X19" s="125">
        <v>3</v>
      </c>
      <c r="Y19" s="125">
        <v>2</v>
      </c>
      <c r="Z19" s="125">
        <v>1</v>
      </c>
      <c r="AA19" s="158">
        <v>14</v>
      </c>
      <c r="AB19" s="168">
        <f t="shared" si="6"/>
        <v>5.5118110236220472E-2</v>
      </c>
      <c r="AC19" s="172">
        <f t="shared" si="0"/>
        <v>3.3070866141732282</v>
      </c>
      <c r="AD19" s="172">
        <f t="shared" si="7"/>
        <v>5.5118110236220472</v>
      </c>
      <c r="AE19" s="403">
        <f t="shared" si="8"/>
        <v>39.685039370078741</v>
      </c>
      <c r="AF19" s="406">
        <f t="shared" si="3"/>
        <v>8.8188976377952759</v>
      </c>
      <c r="AG19" s="406">
        <f t="shared" si="4"/>
        <v>14.881889763779526</v>
      </c>
      <c r="AH19" s="406">
        <f t="shared" si="5"/>
        <v>24.803149606299211</v>
      </c>
    </row>
    <row r="20" spans="1:34" ht="23.25" x14ac:dyDescent="0.5">
      <c r="A20" s="127" t="str">
        <f>taskB5</f>
        <v>ส่งพนักงานเข้าไลน์การผลิต</v>
      </c>
      <c r="B20" s="156">
        <v>5</v>
      </c>
      <c r="C20" s="125">
        <v>4</v>
      </c>
      <c r="D20" s="125">
        <v>3</v>
      </c>
      <c r="E20" s="125">
        <v>2</v>
      </c>
      <c r="F20" s="125">
        <v>1</v>
      </c>
      <c r="G20" s="156">
        <v>5</v>
      </c>
      <c r="H20" s="125">
        <v>4</v>
      </c>
      <c r="I20" s="125">
        <v>3</v>
      </c>
      <c r="J20" s="125">
        <v>2</v>
      </c>
      <c r="K20" s="125">
        <v>1</v>
      </c>
      <c r="L20" s="125">
        <v>5</v>
      </c>
      <c r="M20" s="125">
        <v>4</v>
      </c>
      <c r="N20" s="125">
        <v>3</v>
      </c>
      <c r="O20" s="156">
        <v>2</v>
      </c>
      <c r="P20" s="125">
        <v>1</v>
      </c>
      <c r="Q20" s="125">
        <v>5</v>
      </c>
      <c r="R20" s="125">
        <v>4</v>
      </c>
      <c r="S20" s="125">
        <v>3</v>
      </c>
      <c r="T20" s="125">
        <v>2</v>
      </c>
      <c r="U20" s="125">
        <v>1</v>
      </c>
      <c r="V20" s="125">
        <v>5</v>
      </c>
      <c r="W20" s="125">
        <v>4</v>
      </c>
      <c r="X20" s="125">
        <v>3</v>
      </c>
      <c r="Y20" s="125">
        <v>2</v>
      </c>
      <c r="Z20" s="125">
        <v>1</v>
      </c>
      <c r="AA20" s="158">
        <v>12</v>
      </c>
      <c r="AB20" s="168">
        <f t="shared" si="6"/>
        <v>4.7244094488188976E-2</v>
      </c>
      <c r="AC20" s="172">
        <f t="shared" si="0"/>
        <v>2.8346456692913384</v>
      </c>
      <c r="AD20" s="172">
        <f t="shared" si="7"/>
        <v>4.7244094488188972</v>
      </c>
      <c r="AE20" s="403">
        <f t="shared" si="8"/>
        <v>34.015748031496059</v>
      </c>
      <c r="AF20" s="406">
        <f t="shared" si="3"/>
        <v>7.5590551181102352</v>
      </c>
      <c r="AG20" s="406">
        <f t="shared" si="4"/>
        <v>12.755905511811024</v>
      </c>
      <c r="AH20" s="406">
        <f t="shared" si="5"/>
        <v>21.259842519685037</v>
      </c>
    </row>
    <row r="21" spans="1:34" ht="23.25" x14ac:dyDescent="0.5">
      <c r="A21" s="127" t="str">
        <f>taskB6</f>
        <v>Re-trainning พนักงานเก่า</v>
      </c>
      <c r="B21" s="156">
        <v>5</v>
      </c>
      <c r="C21" s="125">
        <v>4</v>
      </c>
      <c r="D21" s="125">
        <v>3</v>
      </c>
      <c r="E21" s="125">
        <v>2</v>
      </c>
      <c r="F21" s="125">
        <v>1</v>
      </c>
      <c r="G21" s="156">
        <v>5</v>
      </c>
      <c r="H21" s="125">
        <v>4</v>
      </c>
      <c r="I21" s="125">
        <v>3</v>
      </c>
      <c r="J21" s="125">
        <v>2</v>
      </c>
      <c r="K21" s="125">
        <v>1</v>
      </c>
      <c r="L21" s="156">
        <v>5</v>
      </c>
      <c r="M21" s="125">
        <v>4</v>
      </c>
      <c r="N21" s="125">
        <v>3</v>
      </c>
      <c r="O21" s="125">
        <v>2</v>
      </c>
      <c r="P21" s="125">
        <v>1</v>
      </c>
      <c r="Q21" s="125">
        <v>5</v>
      </c>
      <c r="R21" s="125">
        <v>4</v>
      </c>
      <c r="S21" s="125">
        <v>3</v>
      </c>
      <c r="T21" s="125">
        <v>2</v>
      </c>
      <c r="U21" s="125">
        <v>1</v>
      </c>
      <c r="V21" s="125">
        <v>5</v>
      </c>
      <c r="W21" s="125">
        <v>4</v>
      </c>
      <c r="X21" s="125">
        <v>3</v>
      </c>
      <c r="Y21" s="125">
        <v>2</v>
      </c>
      <c r="Z21" s="125">
        <v>1</v>
      </c>
      <c r="AA21" s="158">
        <v>15</v>
      </c>
      <c r="AB21" s="168">
        <f t="shared" si="6"/>
        <v>5.905511811023622E-2</v>
      </c>
      <c r="AC21" s="172">
        <f t="shared" si="0"/>
        <v>3.5433070866141732</v>
      </c>
      <c r="AD21" s="172">
        <f t="shared" si="7"/>
        <v>5.9055118110236222</v>
      </c>
      <c r="AE21" s="403">
        <f t="shared" si="8"/>
        <v>42.519685039370081</v>
      </c>
      <c r="AF21" s="406">
        <f t="shared" si="3"/>
        <v>9.4488188976377963</v>
      </c>
      <c r="AG21" s="406">
        <f t="shared" si="4"/>
        <v>15.94488188976378</v>
      </c>
      <c r="AH21" s="406">
        <f t="shared" si="5"/>
        <v>26.574803149606296</v>
      </c>
    </row>
    <row r="22" spans="1:34" ht="23.25" x14ac:dyDescent="0.5">
      <c r="A22" s="124" t="str">
        <f>duty_C</f>
        <v>การตรวจติดตามพนักงาน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58"/>
      <c r="AB22" s="168"/>
      <c r="AC22" s="172"/>
      <c r="AD22" s="172"/>
      <c r="AE22" s="403"/>
      <c r="AF22" s="406"/>
      <c r="AG22" s="406"/>
      <c r="AH22" s="406"/>
    </row>
    <row r="23" spans="1:34" ht="23.25" x14ac:dyDescent="0.5">
      <c r="A23" s="127" t="str">
        <f>taskC1</f>
        <v>วางแผนการตรวจติดตามพนักงาน</v>
      </c>
      <c r="B23" s="156">
        <v>5</v>
      </c>
      <c r="C23" s="125">
        <v>4</v>
      </c>
      <c r="D23" s="125">
        <v>3</v>
      </c>
      <c r="E23" s="125">
        <v>2</v>
      </c>
      <c r="F23" s="125">
        <v>1</v>
      </c>
      <c r="G23" s="156">
        <v>5</v>
      </c>
      <c r="H23" s="125">
        <v>4</v>
      </c>
      <c r="I23" s="125">
        <v>3</v>
      </c>
      <c r="J23" s="125">
        <v>2</v>
      </c>
      <c r="K23" s="125">
        <v>1</v>
      </c>
      <c r="L23" s="125">
        <v>5</v>
      </c>
      <c r="M23" s="125">
        <v>4</v>
      </c>
      <c r="N23" s="156">
        <v>3</v>
      </c>
      <c r="O23" s="125">
        <v>2</v>
      </c>
      <c r="P23" s="125">
        <v>1</v>
      </c>
      <c r="Q23" s="125">
        <v>5</v>
      </c>
      <c r="R23" s="125">
        <v>4</v>
      </c>
      <c r="S23" s="125">
        <v>3</v>
      </c>
      <c r="T23" s="125">
        <v>2</v>
      </c>
      <c r="U23" s="125">
        <v>1</v>
      </c>
      <c r="V23" s="125">
        <v>5</v>
      </c>
      <c r="W23" s="125">
        <v>4</v>
      </c>
      <c r="X23" s="125">
        <v>3</v>
      </c>
      <c r="Y23" s="125">
        <v>2</v>
      </c>
      <c r="Z23" s="125">
        <v>1</v>
      </c>
      <c r="AA23" s="158">
        <v>13</v>
      </c>
      <c r="AB23" s="168">
        <f t="shared" si="6"/>
        <v>5.1181102362204724E-2</v>
      </c>
      <c r="AC23" s="172">
        <f t="shared" si="0"/>
        <v>3.0708661417322833</v>
      </c>
      <c r="AD23" s="172">
        <f t="shared" si="7"/>
        <v>5.1181102362204722</v>
      </c>
      <c r="AE23" s="403">
        <f t="shared" si="8"/>
        <v>36.8503937007874</v>
      </c>
      <c r="AF23" s="406">
        <f t="shared" si="3"/>
        <v>8.1889763779527556</v>
      </c>
      <c r="AG23" s="406">
        <f t="shared" si="4"/>
        <v>13.818897637795276</v>
      </c>
      <c r="AH23" s="406">
        <f t="shared" si="5"/>
        <v>23.031496062992126</v>
      </c>
    </row>
    <row r="24" spans="1:34" ht="23.25" x14ac:dyDescent="0.5">
      <c r="A24" s="127" t="str">
        <f>taskC2</f>
        <v>ตรวจติดตามพนักงานใหม่รายสัปดาห์</v>
      </c>
      <c r="B24" s="156">
        <v>5</v>
      </c>
      <c r="C24" s="125">
        <v>4</v>
      </c>
      <c r="D24" s="125">
        <v>3</v>
      </c>
      <c r="E24" s="125">
        <v>2</v>
      </c>
      <c r="F24" s="125">
        <v>1</v>
      </c>
      <c r="G24" s="156">
        <v>5</v>
      </c>
      <c r="H24" s="125">
        <v>4</v>
      </c>
      <c r="I24" s="125">
        <v>3</v>
      </c>
      <c r="J24" s="125">
        <v>2</v>
      </c>
      <c r="K24" s="125">
        <v>1</v>
      </c>
      <c r="L24" s="125">
        <v>5</v>
      </c>
      <c r="M24" s="156">
        <v>4</v>
      </c>
      <c r="N24" s="125">
        <v>3</v>
      </c>
      <c r="O24" s="125">
        <v>2</v>
      </c>
      <c r="P24" s="125">
        <v>1</v>
      </c>
      <c r="Q24" s="125">
        <v>5</v>
      </c>
      <c r="R24" s="125">
        <v>4</v>
      </c>
      <c r="S24" s="125">
        <v>3</v>
      </c>
      <c r="T24" s="125">
        <v>2</v>
      </c>
      <c r="U24" s="125">
        <v>1</v>
      </c>
      <c r="V24" s="125">
        <v>5</v>
      </c>
      <c r="W24" s="125">
        <v>4</v>
      </c>
      <c r="X24" s="125">
        <v>3</v>
      </c>
      <c r="Y24" s="125">
        <v>2</v>
      </c>
      <c r="Z24" s="125">
        <v>1</v>
      </c>
      <c r="AA24" s="158">
        <v>14</v>
      </c>
      <c r="AB24" s="168">
        <f t="shared" si="6"/>
        <v>5.5118110236220472E-2</v>
      </c>
      <c r="AC24" s="172">
        <f t="shared" si="0"/>
        <v>3.3070866141732282</v>
      </c>
      <c r="AD24" s="172">
        <f t="shared" si="7"/>
        <v>5.5118110236220472</v>
      </c>
      <c r="AE24" s="403">
        <f t="shared" si="8"/>
        <v>39.685039370078741</v>
      </c>
      <c r="AF24" s="406">
        <f t="shared" si="3"/>
        <v>8.8188976377952759</v>
      </c>
      <c r="AG24" s="406">
        <f t="shared" si="4"/>
        <v>14.881889763779526</v>
      </c>
      <c r="AH24" s="406">
        <f t="shared" si="5"/>
        <v>24.803149606299211</v>
      </c>
    </row>
    <row r="25" spans="1:34" ht="23.25" x14ac:dyDescent="0.5">
      <c r="A25" s="127" t="str">
        <f>taskC3</f>
        <v>ตรวจติดตามพนักงานเก่ารายเดือน</v>
      </c>
      <c r="B25" s="125">
        <v>5</v>
      </c>
      <c r="C25" s="156">
        <v>4</v>
      </c>
      <c r="D25" s="125">
        <v>3</v>
      </c>
      <c r="E25" s="125">
        <v>2</v>
      </c>
      <c r="F25" s="125">
        <v>1</v>
      </c>
      <c r="G25" s="125">
        <v>5</v>
      </c>
      <c r="H25" s="156">
        <v>4</v>
      </c>
      <c r="I25" s="125">
        <v>3</v>
      </c>
      <c r="J25" s="125">
        <v>2</v>
      </c>
      <c r="K25" s="125">
        <v>1</v>
      </c>
      <c r="L25" s="125">
        <v>5</v>
      </c>
      <c r="M25" s="125">
        <v>4</v>
      </c>
      <c r="N25" s="156">
        <v>3</v>
      </c>
      <c r="O25" s="125">
        <v>2</v>
      </c>
      <c r="P25" s="125">
        <v>1</v>
      </c>
      <c r="Q25" s="125">
        <v>5</v>
      </c>
      <c r="R25" s="125">
        <v>4</v>
      </c>
      <c r="S25" s="125">
        <v>3</v>
      </c>
      <c r="T25" s="125">
        <v>2</v>
      </c>
      <c r="U25" s="125">
        <v>1</v>
      </c>
      <c r="V25" s="125">
        <v>5</v>
      </c>
      <c r="W25" s="125">
        <v>4</v>
      </c>
      <c r="X25" s="125">
        <v>3</v>
      </c>
      <c r="Y25" s="125">
        <v>2</v>
      </c>
      <c r="Z25" s="125">
        <v>1</v>
      </c>
      <c r="AA25" s="158">
        <v>11</v>
      </c>
      <c r="AB25" s="168">
        <f t="shared" si="6"/>
        <v>4.3307086614173228E-2</v>
      </c>
      <c r="AC25" s="172">
        <f t="shared" si="0"/>
        <v>2.5984251968503935</v>
      </c>
      <c r="AD25" s="172">
        <f t="shared" si="7"/>
        <v>4.3307086614173231</v>
      </c>
      <c r="AE25" s="403">
        <f t="shared" si="8"/>
        <v>31.181102362204722</v>
      </c>
      <c r="AF25" s="406">
        <f t="shared" si="3"/>
        <v>6.9291338582677167</v>
      </c>
      <c r="AG25" s="406">
        <f t="shared" si="4"/>
        <v>11.69291338582677</v>
      </c>
      <c r="AH25" s="406">
        <f t="shared" si="5"/>
        <v>19.488188976377952</v>
      </c>
    </row>
    <row r="26" spans="1:34" ht="23.25" x14ac:dyDescent="0.5">
      <c r="A26" s="127" t="str">
        <f>taskC4</f>
        <v>รายงานผลการตรวจติดตามพนักงานประจำเดือน</v>
      </c>
      <c r="B26" s="156">
        <v>5</v>
      </c>
      <c r="C26" s="125">
        <v>4</v>
      </c>
      <c r="D26" s="125">
        <v>3</v>
      </c>
      <c r="E26" s="125">
        <v>2</v>
      </c>
      <c r="F26" s="125">
        <v>1</v>
      </c>
      <c r="G26" s="156">
        <v>5</v>
      </c>
      <c r="H26" s="125">
        <v>4</v>
      </c>
      <c r="I26" s="125">
        <v>3</v>
      </c>
      <c r="J26" s="125">
        <v>2</v>
      </c>
      <c r="K26" s="125">
        <v>1</v>
      </c>
      <c r="L26" s="125">
        <v>5</v>
      </c>
      <c r="M26" s="125">
        <v>4</v>
      </c>
      <c r="N26" s="156">
        <v>3</v>
      </c>
      <c r="O26" s="125">
        <v>2</v>
      </c>
      <c r="P26" s="125">
        <v>1</v>
      </c>
      <c r="Q26" s="125">
        <v>5</v>
      </c>
      <c r="R26" s="125">
        <v>4</v>
      </c>
      <c r="S26" s="125">
        <v>3</v>
      </c>
      <c r="T26" s="125">
        <v>2</v>
      </c>
      <c r="U26" s="125">
        <v>1</v>
      </c>
      <c r="V26" s="125">
        <v>5</v>
      </c>
      <c r="W26" s="125">
        <v>4</v>
      </c>
      <c r="X26" s="125">
        <v>3</v>
      </c>
      <c r="Y26" s="125">
        <v>2</v>
      </c>
      <c r="Z26" s="125">
        <v>1</v>
      </c>
      <c r="AA26" s="158">
        <v>13</v>
      </c>
      <c r="AB26" s="168">
        <f t="shared" si="6"/>
        <v>5.1181102362204724E-2</v>
      </c>
      <c r="AC26" s="172">
        <f t="shared" si="0"/>
        <v>3.0708661417322833</v>
      </c>
      <c r="AD26" s="172">
        <f t="shared" si="7"/>
        <v>5.1181102362204722</v>
      </c>
      <c r="AE26" s="403">
        <f t="shared" si="8"/>
        <v>36.8503937007874</v>
      </c>
      <c r="AF26" s="406">
        <f t="shared" si="3"/>
        <v>8.1889763779527556</v>
      </c>
      <c r="AG26" s="406">
        <f t="shared" si="4"/>
        <v>13.818897637795276</v>
      </c>
      <c r="AH26" s="406">
        <f t="shared" si="5"/>
        <v>23.031496062992126</v>
      </c>
    </row>
    <row r="27" spans="1:34" ht="23.25" x14ac:dyDescent="0.5">
      <c r="A27" s="124" t="str">
        <f>duty_D</f>
        <v>การผลิตสื่อการฝึกอบรมพนักงาน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58"/>
      <c r="AB27" s="168"/>
      <c r="AC27" s="172"/>
      <c r="AD27" s="172"/>
      <c r="AE27" s="403"/>
      <c r="AF27" s="406"/>
      <c r="AG27" s="406"/>
      <c r="AH27" s="406"/>
    </row>
    <row r="28" spans="1:34" ht="23.25" x14ac:dyDescent="0.5">
      <c r="A28" s="127" t="str">
        <f>taskD1</f>
        <v>สร้างสื่อการสอนด้วยโปรแกรมเพาเวอร์พ้อยท์</v>
      </c>
      <c r="B28" s="156">
        <v>5</v>
      </c>
      <c r="C28" s="125">
        <v>4</v>
      </c>
      <c r="D28" s="125">
        <v>3</v>
      </c>
      <c r="E28" s="125">
        <v>2</v>
      </c>
      <c r="F28" s="125">
        <v>1</v>
      </c>
      <c r="G28" s="125">
        <v>5</v>
      </c>
      <c r="H28" s="156">
        <v>4</v>
      </c>
      <c r="I28" s="125">
        <v>3</v>
      </c>
      <c r="J28" s="125">
        <v>2</v>
      </c>
      <c r="K28" s="125">
        <v>1</v>
      </c>
      <c r="L28" s="156">
        <v>5</v>
      </c>
      <c r="M28" s="125">
        <v>4</v>
      </c>
      <c r="N28" s="125">
        <v>3</v>
      </c>
      <c r="O28" s="125">
        <v>2</v>
      </c>
      <c r="P28" s="125">
        <v>1</v>
      </c>
      <c r="Q28" s="125">
        <v>5</v>
      </c>
      <c r="R28" s="125">
        <v>4</v>
      </c>
      <c r="S28" s="125">
        <v>3</v>
      </c>
      <c r="T28" s="125">
        <v>2</v>
      </c>
      <c r="U28" s="125">
        <v>1</v>
      </c>
      <c r="V28" s="125">
        <v>5</v>
      </c>
      <c r="W28" s="125">
        <v>4</v>
      </c>
      <c r="X28" s="125">
        <v>3</v>
      </c>
      <c r="Y28" s="125">
        <v>2</v>
      </c>
      <c r="Z28" s="125">
        <v>1</v>
      </c>
      <c r="AA28" s="158">
        <v>14</v>
      </c>
      <c r="AB28" s="168">
        <f t="shared" si="6"/>
        <v>5.5118110236220472E-2</v>
      </c>
      <c r="AC28" s="172">
        <f t="shared" si="0"/>
        <v>3.3070866141732282</v>
      </c>
      <c r="AD28" s="172">
        <f t="shared" si="7"/>
        <v>5.5118110236220472</v>
      </c>
      <c r="AE28" s="403">
        <f t="shared" si="8"/>
        <v>39.685039370078741</v>
      </c>
      <c r="AF28" s="406">
        <f t="shared" si="3"/>
        <v>8.8188976377952759</v>
      </c>
      <c r="AG28" s="406">
        <f t="shared" si="4"/>
        <v>14.881889763779526</v>
      </c>
      <c r="AH28" s="406">
        <f t="shared" si="5"/>
        <v>24.803149606299211</v>
      </c>
    </row>
    <row r="29" spans="1:34" ht="23.25" x14ac:dyDescent="0.5">
      <c r="A29" s="127" t="str">
        <f>taskD2</f>
        <v>สร้างสื่อการสอนด้วยมัลติมีเดีย</v>
      </c>
      <c r="B29" s="156">
        <v>5</v>
      </c>
      <c r="C29" s="125">
        <v>4</v>
      </c>
      <c r="D29" s="125">
        <v>3</v>
      </c>
      <c r="E29" s="125">
        <v>2</v>
      </c>
      <c r="F29" s="125">
        <v>1</v>
      </c>
      <c r="G29" s="156">
        <v>5</v>
      </c>
      <c r="H29" s="125">
        <v>4</v>
      </c>
      <c r="I29" s="125">
        <v>3</v>
      </c>
      <c r="J29" s="125">
        <v>2</v>
      </c>
      <c r="K29" s="125">
        <v>1</v>
      </c>
      <c r="L29" s="156">
        <v>5</v>
      </c>
      <c r="M29" s="125">
        <v>4</v>
      </c>
      <c r="N29" s="125">
        <v>3</v>
      </c>
      <c r="O29" s="125">
        <v>2</v>
      </c>
      <c r="P29" s="125">
        <v>1</v>
      </c>
      <c r="Q29" s="125">
        <v>5</v>
      </c>
      <c r="R29" s="125">
        <v>4</v>
      </c>
      <c r="S29" s="125">
        <v>3</v>
      </c>
      <c r="T29" s="125">
        <v>2</v>
      </c>
      <c r="U29" s="125">
        <v>1</v>
      </c>
      <c r="V29" s="125">
        <v>5</v>
      </c>
      <c r="W29" s="125">
        <v>4</v>
      </c>
      <c r="X29" s="125">
        <v>3</v>
      </c>
      <c r="Y29" s="125">
        <v>2</v>
      </c>
      <c r="Z29" s="125">
        <v>1</v>
      </c>
      <c r="AA29" s="158">
        <v>15</v>
      </c>
      <c r="AB29" s="168">
        <f t="shared" si="6"/>
        <v>5.905511811023622E-2</v>
      </c>
      <c r="AC29" s="172">
        <f t="shared" si="0"/>
        <v>3.5433070866141732</v>
      </c>
      <c r="AD29" s="172">
        <f t="shared" si="7"/>
        <v>5.9055118110236222</v>
      </c>
      <c r="AE29" s="403">
        <f t="shared" si="8"/>
        <v>42.519685039370081</v>
      </c>
      <c r="AF29" s="406">
        <f t="shared" si="3"/>
        <v>9.4488188976377963</v>
      </c>
      <c r="AG29" s="406">
        <f t="shared" si="4"/>
        <v>15.94488188976378</v>
      </c>
      <c r="AH29" s="406">
        <f t="shared" si="5"/>
        <v>26.574803149606296</v>
      </c>
    </row>
    <row r="30" spans="1:34" ht="23.25" x14ac:dyDescent="0.5">
      <c r="A30" s="127" t="str">
        <f>taskD3</f>
        <v>จัดทำคู่มือการปฏิบัติงาน</v>
      </c>
      <c r="B30" s="156">
        <v>5</v>
      </c>
      <c r="C30" s="125">
        <v>4</v>
      </c>
      <c r="D30" s="125">
        <v>3</v>
      </c>
      <c r="E30" s="125">
        <v>2</v>
      </c>
      <c r="F30" s="125">
        <v>1</v>
      </c>
      <c r="G30" s="156">
        <v>5</v>
      </c>
      <c r="H30" s="125">
        <v>4</v>
      </c>
      <c r="I30" s="125">
        <v>3</v>
      </c>
      <c r="J30" s="125">
        <v>2</v>
      </c>
      <c r="K30" s="125">
        <v>1</v>
      </c>
      <c r="L30" s="125">
        <v>5</v>
      </c>
      <c r="M30" s="125">
        <v>4</v>
      </c>
      <c r="N30" s="156">
        <v>3</v>
      </c>
      <c r="O30" s="125">
        <v>2</v>
      </c>
      <c r="P30" s="125">
        <v>1</v>
      </c>
      <c r="Q30" s="125">
        <v>5</v>
      </c>
      <c r="R30" s="125">
        <v>4</v>
      </c>
      <c r="S30" s="125">
        <v>3</v>
      </c>
      <c r="T30" s="125">
        <v>2</v>
      </c>
      <c r="U30" s="125">
        <v>1</v>
      </c>
      <c r="V30" s="125">
        <v>5</v>
      </c>
      <c r="W30" s="125">
        <v>4</v>
      </c>
      <c r="X30" s="125">
        <v>3</v>
      </c>
      <c r="Y30" s="125">
        <v>2</v>
      </c>
      <c r="Z30" s="125">
        <v>1</v>
      </c>
      <c r="AA30" s="158">
        <v>13</v>
      </c>
      <c r="AB30" s="168">
        <f t="shared" si="6"/>
        <v>5.1181102362204724E-2</v>
      </c>
      <c r="AC30" s="172">
        <f t="shared" si="0"/>
        <v>3.0708661417322833</v>
      </c>
      <c r="AD30" s="172">
        <f t="shared" si="7"/>
        <v>5.1181102362204722</v>
      </c>
      <c r="AE30" s="403">
        <f t="shared" si="8"/>
        <v>36.8503937007874</v>
      </c>
      <c r="AF30" s="406">
        <f t="shared" si="3"/>
        <v>8.1889763779527556</v>
      </c>
      <c r="AG30" s="406">
        <f t="shared" si="4"/>
        <v>13.818897637795276</v>
      </c>
      <c r="AH30" s="406">
        <f t="shared" si="5"/>
        <v>23.031496062992126</v>
      </c>
    </row>
    <row r="31" spans="1:34" ht="23.25" x14ac:dyDescent="0.5">
      <c r="A31" s="127" t="str">
        <f>taskD4</f>
        <v>จัดทำบอร์ดความรู้ในการปฏิบัติงาน</v>
      </c>
      <c r="B31" s="125">
        <v>5</v>
      </c>
      <c r="C31" s="125">
        <v>4</v>
      </c>
      <c r="D31" s="156">
        <v>3</v>
      </c>
      <c r="E31" s="125">
        <v>2</v>
      </c>
      <c r="F31" s="125">
        <v>1</v>
      </c>
      <c r="G31" s="125">
        <v>5</v>
      </c>
      <c r="H31" s="125">
        <v>4</v>
      </c>
      <c r="I31" s="156">
        <v>3</v>
      </c>
      <c r="J31" s="125">
        <v>2</v>
      </c>
      <c r="K31" s="125">
        <v>1</v>
      </c>
      <c r="L31" s="125">
        <v>5</v>
      </c>
      <c r="M31" s="125">
        <v>4</v>
      </c>
      <c r="N31" s="156">
        <v>3</v>
      </c>
      <c r="O31" s="125">
        <v>2</v>
      </c>
      <c r="P31" s="125">
        <v>1</v>
      </c>
      <c r="Q31" s="125">
        <v>5</v>
      </c>
      <c r="R31" s="125">
        <v>4</v>
      </c>
      <c r="S31" s="125">
        <v>3</v>
      </c>
      <c r="T31" s="125">
        <v>2</v>
      </c>
      <c r="U31" s="125">
        <v>1</v>
      </c>
      <c r="V31" s="125">
        <v>5</v>
      </c>
      <c r="W31" s="125">
        <v>4</v>
      </c>
      <c r="X31" s="125">
        <v>3</v>
      </c>
      <c r="Y31" s="125">
        <v>2</v>
      </c>
      <c r="Z31" s="125">
        <v>1</v>
      </c>
      <c r="AA31" s="158">
        <v>9</v>
      </c>
      <c r="AB31" s="168">
        <f t="shared" si="6"/>
        <v>3.5433070866141732E-2</v>
      </c>
      <c r="AC31" s="172">
        <f t="shared" si="0"/>
        <v>2.1259842519685037</v>
      </c>
      <c r="AD31" s="172">
        <f t="shared" si="7"/>
        <v>3.5433070866141732</v>
      </c>
      <c r="AE31" s="403">
        <f t="shared" si="8"/>
        <v>25.511811023622048</v>
      </c>
      <c r="AF31" s="406">
        <f t="shared" si="3"/>
        <v>5.6692913385826769</v>
      </c>
      <c r="AG31" s="406">
        <f t="shared" si="4"/>
        <v>9.5669291338582667</v>
      </c>
      <c r="AH31" s="406">
        <f t="shared" si="5"/>
        <v>15.944881889763781</v>
      </c>
    </row>
    <row r="32" spans="1:34" x14ac:dyDescent="0.5">
      <c r="AF32" s="407" t="s">
        <v>59</v>
      </c>
      <c r="AG32" s="406">
        <f>SUM(AG9:AG31)</f>
        <v>270</v>
      </c>
      <c r="AH32" s="406">
        <f>SUM(AH9:AH31)</f>
        <v>449.99999999999994</v>
      </c>
    </row>
    <row r="33" spans="32:34" x14ac:dyDescent="0.5">
      <c r="AF33" s="407"/>
      <c r="AG33" s="408">
        <f>AG32/60</f>
        <v>4.5</v>
      </c>
      <c r="AH33" s="408">
        <f>AH32/60</f>
        <v>7.4999999999999991</v>
      </c>
    </row>
  </sheetData>
  <mergeCells count="19">
    <mergeCell ref="A1:AB1"/>
    <mergeCell ref="A2:AB2"/>
    <mergeCell ref="A3:AB3"/>
    <mergeCell ref="A4:A6"/>
    <mergeCell ref="B4:F4"/>
    <mergeCell ref="G4:K4"/>
    <mergeCell ref="L4:P4"/>
    <mergeCell ref="Q4:U4"/>
    <mergeCell ref="V4:Z4"/>
    <mergeCell ref="AA4:AA5"/>
    <mergeCell ref="AB4:AB5"/>
    <mergeCell ref="AC4:AC5"/>
    <mergeCell ref="AD4:AD5"/>
    <mergeCell ref="AE4:AE5"/>
    <mergeCell ref="B5:F5"/>
    <mergeCell ref="G5:K5"/>
    <mergeCell ref="L5:P5"/>
    <mergeCell ref="Q5:U5"/>
    <mergeCell ref="V5:Z5"/>
  </mergeCells>
  <conditionalFormatting sqref="B7:K7 Q7:Z7">
    <cfRule type="cellIs" dxfId="6" priority="4" stopIfTrue="1" operator="greaterThan">
      <formula>0</formula>
    </cfRule>
  </conditionalFormatting>
  <conditionalFormatting sqref="L7:P7">
    <cfRule type="cellIs" dxfId="5" priority="3" stopIfTrue="1" operator="greaterThan">
      <formula>0</formula>
    </cfRule>
  </conditionalFormatting>
  <pageMargins left="0.23622047244094491" right="0.23622047244094491" top="0.15748031496062992" bottom="0.15748031496062992" header="0.11811023622047245" footer="0.11811023622047245"/>
  <pageSetup paperSize="9" scale="71" fitToHeight="10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opLeftCell="A25" zoomScale="110" zoomScaleNormal="110" workbookViewId="0">
      <selection sqref="A1:F31"/>
    </sheetView>
  </sheetViews>
  <sheetFormatPr defaultColWidth="9.125" defaultRowHeight="21.75" x14ac:dyDescent="0.5"/>
  <cols>
    <col min="1" max="1" width="41.625" style="121" customWidth="1"/>
    <col min="2" max="6" width="23" style="121" customWidth="1"/>
    <col min="7" max="16384" width="9.125" style="121"/>
  </cols>
  <sheetData>
    <row r="1" spans="1:6" ht="26.25" x14ac:dyDescent="0.55000000000000004">
      <c r="A1" s="359" t="s">
        <v>60</v>
      </c>
      <c r="B1" s="359"/>
      <c r="C1" s="359"/>
      <c r="D1" s="359"/>
      <c r="E1" s="359"/>
      <c r="F1" s="359"/>
    </row>
    <row r="2" spans="1:6" ht="26.25" x14ac:dyDescent="0.55000000000000004">
      <c r="A2" s="359" t="str">
        <f>"ตำแหน่ง   "&amp;position</f>
        <v>ตำแหน่ง   เจ้าหน้าที่ VSTM</v>
      </c>
      <c r="B2" s="359"/>
      <c r="C2" s="359"/>
      <c r="D2" s="359"/>
      <c r="E2" s="359"/>
      <c r="F2" s="359"/>
    </row>
    <row r="3" spans="1:6" x14ac:dyDescent="0.5">
      <c r="A3" s="360"/>
      <c r="B3" s="360"/>
      <c r="C3" s="360"/>
      <c r="D3" s="360"/>
      <c r="E3" s="360"/>
      <c r="F3" s="360"/>
    </row>
    <row r="4" spans="1:6" ht="21.75" customHeight="1" x14ac:dyDescent="0.5">
      <c r="A4" s="353" t="s">
        <v>61</v>
      </c>
      <c r="B4" s="361" t="s">
        <v>62</v>
      </c>
      <c r="C4" s="362"/>
      <c r="D4" s="362"/>
      <c r="E4" s="362"/>
      <c r="F4" s="363"/>
    </row>
    <row r="5" spans="1:6" x14ac:dyDescent="0.5">
      <c r="A5" s="354"/>
      <c r="B5" s="364"/>
      <c r="C5" s="365"/>
      <c r="D5" s="365"/>
      <c r="E5" s="365"/>
      <c r="F5" s="366"/>
    </row>
    <row r="6" spans="1:6" x14ac:dyDescent="0.5">
      <c r="A6" s="355"/>
      <c r="B6" s="131" t="s">
        <v>63</v>
      </c>
      <c r="C6" s="131" t="s">
        <v>64</v>
      </c>
      <c r="D6" s="131" t="s">
        <v>65</v>
      </c>
      <c r="E6" s="131" t="s">
        <v>66</v>
      </c>
      <c r="F6" s="131" t="s">
        <v>67</v>
      </c>
    </row>
    <row r="7" spans="1:6" ht="23.25" x14ac:dyDescent="0.5">
      <c r="A7" s="146" t="s">
        <v>72</v>
      </c>
      <c r="B7" s="128">
        <f>COUNTIF(B8:B26,"/")</f>
        <v>10</v>
      </c>
      <c r="C7" s="128">
        <f t="shared" ref="C7:F7" si="0">COUNTIF(C8:C26,"/")</f>
        <v>12</v>
      </c>
      <c r="D7" s="128">
        <f t="shared" si="0"/>
        <v>13</v>
      </c>
      <c r="E7" s="128">
        <f t="shared" si="0"/>
        <v>14</v>
      </c>
      <c r="F7" s="128">
        <f t="shared" si="0"/>
        <v>16</v>
      </c>
    </row>
    <row r="8" spans="1:6" ht="23.25" x14ac:dyDescent="0.5">
      <c r="A8" s="132" t="str">
        <f>duty_A</f>
        <v>การรับพนักงานใหม่</v>
      </c>
      <c r="B8" s="133"/>
      <c r="C8" s="133"/>
      <c r="D8" s="133"/>
      <c r="E8" s="133"/>
      <c r="F8" s="133"/>
    </row>
    <row r="9" spans="1:6" ht="23.25" x14ac:dyDescent="0.5">
      <c r="A9" s="134" t="str">
        <f>taskA1</f>
        <v>เตรียมเอกสารแบบทดสอบพนักงานใหม่</v>
      </c>
      <c r="B9" s="133" t="s">
        <v>68</v>
      </c>
      <c r="C9" s="133" t="s">
        <v>68</v>
      </c>
      <c r="D9" s="133" t="s">
        <v>68</v>
      </c>
      <c r="E9" s="133" t="s">
        <v>68</v>
      </c>
      <c r="F9" s="133" t="s">
        <v>68</v>
      </c>
    </row>
    <row r="10" spans="1:6" ht="23.25" x14ac:dyDescent="0.5">
      <c r="A10" s="134" t="str">
        <f>taskA2</f>
        <v>ทดสอบภาคทฤษฎีพนักงานใหม่</v>
      </c>
      <c r="B10" s="133" t="s">
        <v>68</v>
      </c>
      <c r="C10" s="133" t="s">
        <v>68</v>
      </c>
      <c r="D10" s="133" t="s">
        <v>68</v>
      </c>
      <c r="E10" s="133" t="s">
        <v>68</v>
      </c>
      <c r="F10" s="133" t="s">
        <v>68</v>
      </c>
    </row>
    <row r="11" spans="1:6" ht="23.25" x14ac:dyDescent="0.5">
      <c r="A11" s="134" t="str">
        <f>taskA3</f>
        <v>ทดสอบภาคปฏิบัติพนักงานใหม่</v>
      </c>
      <c r="B11" s="133"/>
      <c r="C11" s="133" t="s">
        <v>68</v>
      </c>
      <c r="D11" s="133" t="s">
        <v>68</v>
      </c>
      <c r="E11" s="133" t="s">
        <v>68</v>
      </c>
      <c r="F11" s="133" t="s">
        <v>68</v>
      </c>
    </row>
    <row r="12" spans="1:6" ht="23.25" x14ac:dyDescent="0.5">
      <c r="A12" s="134" t="str">
        <f>taskA4</f>
        <v>สัมภาษณ์พนักงานใหม่</v>
      </c>
      <c r="B12" s="133" t="s">
        <v>68</v>
      </c>
      <c r="C12" s="133" t="s">
        <v>68</v>
      </c>
      <c r="D12" s="133" t="s">
        <v>68</v>
      </c>
      <c r="E12" s="133" t="s">
        <v>68</v>
      </c>
      <c r="F12" s="133" t="s">
        <v>68</v>
      </c>
    </row>
    <row r="13" spans="1:6" ht="23.25" x14ac:dyDescent="0.5">
      <c r="A13" s="134" t="str">
        <f>taskA5</f>
        <v>สรุปผลการทดสอบพนักงานใหม่</v>
      </c>
      <c r="B13" s="133" t="s">
        <v>68</v>
      </c>
      <c r="C13" s="133" t="s">
        <v>68</v>
      </c>
      <c r="D13" s="133" t="s">
        <v>68</v>
      </c>
      <c r="E13" s="133" t="s">
        <v>68</v>
      </c>
      <c r="F13" s="133" t="s">
        <v>68</v>
      </c>
    </row>
    <row r="14" spans="1:6" ht="23.25" x14ac:dyDescent="0.5">
      <c r="A14" s="134" t="str">
        <f>taskA6</f>
        <v>แจ้งพนักงานใหม่เข้ารับการอบรม</v>
      </c>
      <c r="B14" s="133"/>
      <c r="C14" s="133" t="s">
        <v>68</v>
      </c>
      <c r="D14" s="133" t="s">
        <v>68</v>
      </c>
      <c r="E14" s="133" t="s">
        <v>68</v>
      </c>
      <c r="F14" s="133" t="s">
        <v>68</v>
      </c>
    </row>
    <row r="15" spans="1:6" ht="23.25" x14ac:dyDescent="0.5">
      <c r="A15" s="132" t="str">
        <f>duty_B</f>
        <v>การฝึกอบรมพนักงาน</v>
      </c>
      <c r="B15" s="133"/>
      <c r="C15" s="133"/>
      <c r="D15" s="133"/>
      <c r="E15" s="133"/>
      <c r="F15" s="133"/>
    </row>
    <row r="16" spans="1:6" ht="23.25" x14ac:dyDescent="0.5">
      <c r="A16" s="134" t="str">
        <f>taskB1</f>
        <v>วางแผนการฝึกอบรมพนักงาน</v>
      </c>
      <c r="B16" s="133" t="s">
        <v>68</v>
      </c>
      <c r="C16" s="133" t="s">
        <v>68</v>
      </c>
      <c r="D16" s="133" t="s">
        <v>68</v>
      </c>
      <c r="E16" s="133" t="s">
        <v>68</v>
      </c>
      <c r="F16" s="133" t="s">
        <v>68</v>
      </c>
    </row>
    <row r="17" spans="1:6" ht="23.25" x14ac:dyDescent="0.5">
      <c r="A17" s="134" t="str">
        <f>taskB2</f>
        <v>เตรียมอุปกรณ์ในการฝึกอบรมพนักงาน</v>
      </c>
      <c r="B17" s="133" t="s">
        <v>68</v>
      </c>
      <c r="C17" s="133" t="s">
        <v>68</v>
      </c>
      <c r="D17" s="133" t="s">
        <v>68</v>
      </c>
      <c r="E17" s="133" t="s">
        <v>68</v>
      </c>
      <c r="F17" s="133" t="s">
        <v>68</v>
      </c>
    </row>
    <row r="18" spans="1:6" ht="23.25" x14ac:dyDescent="0.5">
      <c r="A18" s="134" t="str">
        <f>taskB3</f>
        <v>ฝึกอบรมภาคทฤษฎีพนักงาน</v>
      </c>
      <c r="B18" s="133" t="s">
        <v>68</v>
      </c>
      <c r="C18" s="133" t="s">
        <v>68</v>
      </c>
      <c r="D18" s="133" t="s">
        <v>68</v>
      </c>
      <c r="E18" s="133" t="s">
        <v>68</v>
      </c>
      <c r="F18" s="133" t="s">
        <v>68</v>
      </c>
    </row>
    <row r="19" spans="1:6" ht="23.25" x14ac:dyDescent="0.5">
      <c r="A19" s="134" t="str">
        <f>taskB4</f>
        <v>ฝึกภาคปฏิบัติพนักงาน</v>
      </c>
      <c r="B19" s="133" t="s">
        <v>68</v>
      </c>
      <c r="C19" s="133" t="s">
        <v>68</v>
      </c>
      <c r="D19" s="133" t="s">
        <v>68</v>
      </c>
      <c r="E19" s="133" t="s">
        <v>68</v>
      </c>
      <c r="F19" s="133" t="s">
        <v>68</v>
      </c>
    </row>
    <row r="20" spans="1:6" ht="23.25" x14ac:dyDescent="0.5">
      <c r="A20" s="134" t="str">
        <f>taskB5</f>
        <v>ส่งพนักงานเข้าไลน์การผลิต</v>
      </c>
      <c r="B20" s="133" t="s">
        <v>68</v>
      </c>
      <c r="C20" s="133" t="s">
        <v>68</v>
      </c>
      <c r="D20" s="133" t="s">
        <v>68</v>
      </c>
      <c r="E20" s="133" t="s">
        <v>68</v>
      </c>
      <c r="F20" s="133" t="s">
        <v>68</v>
      </c>
    </row>
    <row r="21" spans="1:6" ht="23.25" x14ac:dyDescent="0.5">
      <c r="A21" s="134" t="str">
        <f>taskB6</f>
        <v>Re-trainning พนักงานเก่า</v>
      </c>
      <c r="B21" s="133" t="s">
        <v>68</v>
      </c>
      <c r="C21" s="133" t="s">
        <v>68</v>
      </c>
      <c r="D21" s="133" t="s">
        <v>68</v>
      </c>
      <c r="E21" s="133" t="s">
        <v>68</v>
      </c>
      <c r="F21" s="133" t="s">
        <v>68</v>
      </c>
    </row>
    <row r="22" spans="1:6" ht="23.25" x14ac:dyDescent="0.5">
      <c r="A22" s="132" t="str">
        <f>duty_C</f>
        <v>การตรวจติดตามพนักงาน</v>
      </c>
      <c r="B22" s="133"/>
      <c r="C22" s="133"/>
      <c r="D22" s="133"/>
      <c r="E22" s="133"/>
      <c r="F22" s="133"/>
    </row>
    <row r="23" spans="1:6" ht="23.25" x14ac:dyDescent="0.5">
      <c r="A23" s="134" t="str">
        <f>taskC1</f>
        <v>วางแผนการตรวจติดตามพนักงาน</v>
      </c>
      <c r="B23" s="133"/>
      <c r="C23" s="133"/>
      <c r="D23" s="133"/>
      <c r="E23" s="133"/>
      <c r="F23" s="133" t="s">
        <v>68</v>
      </c>
    </row>
    <row r="24" spans="1:6" ht="23.25" x14ac:dyDescent="0.5">
      <c r="A24" s="134" t="str">
        <f>taskC2</f>
        <v>ตรวจติดตามพนักงานใหม่รายสัปดาห์</v>
      </c>
      <c r="B24" s="133"/>
      <c r="C24" s="133"/>
      <c r="D24" s="133"/>
      <c r="E24" s="133" t="s">
        <v>68</v>
      </c>
      <c r="F24" s="133" t="s">
        <v>68</v>
      </c>
    </row>
    <row r="25" spans="1:6" ht="23.25" x14ac:dyDescent="0.5">
      <c r="A25" s="134" t="str">
        <f>taskC3</f>
        <v>ตรวจติดตามพนักงานเก่ารายเดือน</v>
      </c>
      <c r="B25" s="133"/>
      <c r="C25" s="133"/>
      <c r="D25" s="133" t="s">
        <v>68</v>
      </c>
      <c r="E25" s="133" t="s">
        <v>68</v>
      </c>
      <c r="F25" s="133" t="s">
        <v>68</v>
      </c>
    </row>
    <row r="26" spans="1:6" ht="23.25" x14ac:dyDescent="0.5">
      <c r="A26" s="134" t="str">
        <f>taskC4</f>
        <v>รายงานผลการตรวจติดตามพนักงานประจำเดือน</v>
      </c>
      <c r="B26" s="133"/>
      <c r="C26" s="133"/>
      <c r="D26" s="133"/>
      <c r="E26" s="133"/>
      <c r="F26" s="133" t="s">
        <v>68</v>
      </c>
    </row>
    <row r="27" spans="1:6" ht="23.25" x14ac:dyDescent="0.5">
      <c r="A27" s="132" t="str">
        <f>duty_D</f>
        <v>การผลิตสื่อการฝึกอบรมพนักงาน</v>
      </c>
      <c r="B27" s="133"/>
      <c r="C27" s="133"/>
      <c r="D27" s="133"/>
      <c r="E27" s="133"/>
      <c r="F27" s="133"/>
    </row>
    <row r="28" spans="1:6" ht="23.25" x14ac:dyDescent="0.5">
      <c r="A28" s="134" t="str">
        <f>taskD1</f>
        <v>สร้างสื่อการสอนด้วยโปรแกรมเพาเวอร์พ้อยท์</v>
      </c>
      <c r="B28" s="133"/>
      <c r="C28" s="133"/>
      <c r="D28" s="133"/>
      <c r="E28" s="133"/>
      <c r="F28" s="133" t="s">
        <v>68</v>
      </c>
    </row>
    <row r="29" spans="1:6" ht="23.25" x14ac:dyDescent="0.5">
      <c r="A29" s="134" t="str">
        <f>taskD2</f>
        <v>สร้างสื่อการสอนด้วยมัลติมีเดีย</v>
      </c>
      <c r="B29" s="133"/>
      <c r="C29" s="133"/>
      <c r="D29" s="133"/>
      <c r="E29" s="133" t="s">
        <v>68</v>
      </c>
      <c r="F29" s="133" t="s">
        <v>68</v>
      </c>
    </row>
    <row r="30" spans="1:6" ht="23.25" x14ac:dyDescent="0.5">
      <c r="A30" s="134" t="str">
        <f>taskD3</f>
        <v>จัดทำคู่มือการปฏิบัติงาน</v>
      </c>
      <c r="B30" s="133"/>
      <c r="C30" s="133"/>
      <c r="D30" s="133" t="s">
        <v>68</v>
      </c>
      <c r="E30" s="133" t="s">
        <v>68</v>
      </c>
      <c r="F30" s="133" t="s">
        <v>68</v>
      </c>
    </row>
    <row r="31" spans="1:6" ht="23.25" x14ac:dyDescent="0.5">
      <c r="A31" s="134" t="str">
        <f>taskD4</f>
        <v>จัดทำบอร์ดความรู้ในการปฏิบัติงาน</v>
      </c>
      <c r="B31" s="133"/>
      <c r="C31" s="133"/>
      <c r="D31" s="133"/>
      <c r="E31" s="133"/>
      <c r="F31" s="133" t="s">
        <v>68</v>
      </c>
    </row>
  </sheetData>
  <mergeCells count="5">
    <mergeCell ref="A1:F1"/>
    <mergeCell ref="A2:F2"/>
    <mergeCell ref="A3:F3"/>
    <mergeCell ref="A4:A6"/>
    <mergeCell ref="B4:F5"/>
  </mergeCells>
  <conditionalFormatting sqref="B7:F7">
    <cfRule type="cellIs" dxfId="4" priority="1" stopIfTrue="1" operator="greaterThan">
      <formula>0</formula>
    </cfRule>
  </conditionalFormatting>
  <pageMargins left="0.23622047244094491" right="0.15748031496062992" top="0.74803149606299213" bottom="0.74803149606299213" header="0.31496062992125984" footer="0.31496062992125984"/>
  <pageSetup paperSize="9" scale="86" fitToHeight="10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tabSelected="1" zoomScale="110" zoomScaleNormal="110" workbookViewId="0">
      <selection activeCell="C25" sqref="C25"/>
    </sheetView>
  </sheetViews>
  <sheetFormatPr defaultColWidth="9.125" defaultRowHeight="24" x14ac:dyDescent="0.55000000000000004"/>
  <cols>
    <col min="1" max="1" width="11.125" style="136" customWidth="1"/>
    <col min="2" max="2" width="35.875" style="136" bestFit="1" customWidth="1"/>
    <col min="3" max="3" width="87.25" style="136" customWidth="1"/>
    <col min="4" max="16384" width="9.125" style="136"/>
  </cols>
  <sheetData>
    <row r="1" spans="1:3" x14ac:dyDescent="0.55000000000000004">
      <c r="A1" s="135" t="s">
        <v>60</v>
      </c>
    </row>
    <row r="2" spans="1:3" x14ac:dyDescent="0.55000000000000004">
      <c r="A2" s="135" t="str">
        <f>"ตำแหน่ง   "&amp;position</f>
        <v>ตำแหน่ง   เจ้าหน้าที่ VSTM</v>
      </c>
    </row>
    <row r="3" spans="1:3" x14ac:dyDescent="0.55000000000000004">
      <c r="B3" s="137"/>
    </row>
    <row r="4" spans="1:3" ht="21.75" customHeight="1" x14ac:dyDescent="0.55000000000000004">
      <c r="A4" s="138" t="s">
        <v>69</v>
      </c>
      <c r="B4" s="139" t="s">
        <v>70</v>
      </c>
      <c r="C4" s="140" t="s">
        <v>71</v>
      </c>
    </row>
    <row r="5" spans="1:3" x14ac:dyDescent="0.55000000000000004">
      <c r="A5" s="141">
        <v>1</v>
      </c>
      <c r="B5" s="142" t="str">
        <f>duty_A</f>
        <v>การรับพนักงานใหม่</v>
      </c>
      <c r="C5" s="143"/>
    </row>
    <row r="6" spans="1:3" x14ac:dyDescent="0.55000000000000004">
      <c r="A6" s="141">
        <v>1.1000000000000001</v>
      </c>
      <c r="B6" s="144" t="str">
        <f>taskA1</f>
        <v>เตรียมเอกสารแบบทดสอบพนักงานใหม่</v>
      </c>
      <c r="C6" s="143"/>
    </row>
    <row r="7" spans="1:3" x14ac:dyDescent="0.55000000000000004">
      <c r="A7" s="141">
        <v>1.2</v>
      </c>
      <c r="B7" s="144" t="str">
        <f>taskA2</f>
        <v>ทดสอบภาคทฤษฎีพนักงานใหม่</v>
      </c>
      <c r="C7" s="143"/>
    </row>
    <row r="8" spans="1:3" x14ac:dyDescent="0.55000000000000004">
      <c r="A8" s="141">
        <v>1.3</v>
      </c>
      <c r="B8" s="144" t="str">
        <f>taskA3</f>
        <v>ทดสอบภาคปฏิบัติพนักงานใหม่</v>
      </c>
      <c r="C8" s="143"/>
    </row>
    <row r="9" spans="1:3" x14ac:dyDescent="0.55000000000000004">
      <c r="A9" s="141">
        <v>1.4</v>
      </c>
      <c r="B9" s="144" t="str">
        <f>taskA4</f>
        <v>สัมภาษณ์พนักงานใหม่</v>
      </c>
      <c r="C9" s="143"/>
    </row>
    <row r="10" spans="1:3" x14ac:dyDescent="0.55000000000000004">
      <c r="A10" s="141">
        <v>1.5</v>
      </c>
      <c r="B10" s="144" t="str">
        <f>taskA5</f>
        <v>สรุปผลการทดสอบพนักงานใหม่</v>
      </c>
      <c r="C10" s="143"/>
    </row>
    <row r="11" spans="1:3" x14ac:dyDescent="0.55000000000000004">
      <c r="A11" s="141">
        <v>1.6</v>
      </c>
      <c r="B11" s="144" t="str">
        <f>taskA6</f>
        <v>แจ้งพนักงานใหม่เข้ารับการอบรม</v>
      </c>
      <c r="C11" s="143"/>
    </row>
    <row r="12" spans="1:3" x14ac:dyDescent="0.55000000000000004">
      <c r="A12" s="141">
        <v>2</v>
      </c>
      <c r="B12" s="145" t="str">
        <f>duty_B</f>
        <v>การฝึกอบรมพนักงาน</v>
      </c>
      <c r="C12" s="143"/>
    </row>
    <row r="13" spans="1:3" x14ac:dyDescent="0.55000000000000004">
      <c r="A13" s="141">
        <v>2.1</v>
      </c>
      <c r="B13" s="144" t="str">
        <f>taskB1</f>
        <v>วางแผนการฝึกอบรมพนักงาน</v>
      </c>
      <c r="C13" s="143"/>
    </row>
    <row r="14" spans="1:3" x14ac:dyDescent="0.55000000000000004">
      <c r="A14" s="141">
        <v>2.2000000000000002</v>
      </c>
      <c r="B14" s="144" t="str">
        <f>taskB2</f>
        <v>เตรียมอุปกรณ์ในการฝึกอบรมพนักงาน</v>
      </c>
      <c r="C14" s="143"/>
    </row>
    <row r="15" spans="1:3" x14ac:dyDescent="0.55000000000000004">
      <c r="A15" s="141">
        <v>2.2999999999999998</v>
      </c>
      <c r="B15" s="144" t="str">
        <f>taskB3</f>
        <v>ฝึกอบรมภาคทฤษฎีพนักงาน</v>
      </c>
      <c r="C15" s="143"/>
    </row>
    <row r="16" spans="1:3" x14ac:dyDescent="0.55000000000000004">
      <c r="A16" s="141">
        <v>2.4</v>
      </c>
      <c r="B16" s="144" t="str">
        <f>taskB4</f>
        <v>ฝึกภาคปฏิบัติพนักงาน</v>
      </c>
      <c r="C16" s="143"/>
    </row>
    <row r="17" spans="1:3" x14ac:dyDescent="0.55000000000000004">
      <c r="A17" s="141">
        <v>2.5</v>
      </c>
      <c r="B17" s="144" t="str">
        <f>taskB5</f>
        <v>ส่งพนักงานเข้าไลน์การผลิต</v>
      </c>
      <c r="C17" s="143"/>
    </row>
    <row r="18" spans="1:3" x14ac:dyDescent="0.55000000000000004">
      <c r="A18" s="141">
        <v>2.6</v>
      </c>
      <c r="B18" s="144" t="str">
        <f>taskB6</f>
        <v>Re-trainning พนักงานเก่า</v>
      </c>
      <c r="C18" s="143"/>
    </row>
    <row r="19" spans="1:3" x14ac:dyDescent="0.55000000000000004">
      <c r="A19" s="141">
        <v>3</v>
      </c>
      <c r="B19" s="145" t="str">
        <f>duty_C</f>
        <v>การตรวจติดตามพนักงาน</v>
      </c>
      <c r="C19" s="143"/>
    </row>
    <row r="20" spans="1:3" x14ac:dyDescent="0.55000000000000004">
      <c r="A20" s="141">
        <v>3.1</v>
      </c>
      <c r="B20" s="144" t="str">
        <f>taskC1</f>
        <v>วางแผนการตรวจติดตามพนักงาน</v>
      </c>
      <c r="C20" s="143" t="s">
        <v>185</v>
      </c>
    </row>
    <row r="21" spans="1:3" x14ac:dyDescent="0.55000000000000004">
      <c r="A21" s="141">
        <v>3.2</v>
      </c>
      <c r="B21" s="144" t="str">
        <f>taskC2</f>
        <v>ตรวจติดตามพนักงานใหม่รายสัปดาห์</v>
      </c>
      <c r="C21" s="143" t="s">
        <v>186</v>
      </c>
    </row>
    <row r="22" spans="1:3" x14ac:dyDescent="0.55000000000000004">
      <c r="A22" s="141">
        <v>3.3</v>
      </c>
      <c r="B22" s="144" t="str">
        <f>taskC3</f>
        <v>ตรวจติดตามพนักงานเก่ารายเดือน</v>
      </c>
      <c r="C22" s="143" t="s">
        <v>187</v>
      </c>
    </row>
    <row r="23" spans="1:3" x14ac:dyDescent="0.55000000000000004">
      <c r="A23" s="141">
        <v>3.4</v>
      </c>
      <c r="B23" s="144" t="str">
        <f>taskC4</f>
        <v>รายงานผลการตรวจติดตามพนักงานประจำเดือน</v>
      </c>
      <c r="C23" s="143" t="s">
        <v>188</v>
      </c>
    </row>
    <row r="24" spans="1:3" x14ac:dyDescent="0.55000000000000004">
      <c r="A24" s="141">
        <v>4</v>
      </c>
      <c r="B24" s="145" t="str">
        <f>duty_D</f>
        <v>การผลิตสื่อการฝึกอบรมพนักงาน</v>
      </c>
      <c r="C24" s="143"/>
    </row>
    <row r="25" spans="1:3" x14ac:dyDescent="0.55000000000000004">
      <c r="A25" s="141">
        <v>4.0999999999999996</v>
      </c>
      <c r="B25" s="144" t="str">
        <f>taskD1</f>
        <v>สร้างสื่อการสอนด้วยโปรแกรมเพาเวอร์พ้อยท์</v>
      </c>
      <c r="C25" s="143"/>
    </row>
    <row r="26" spans="1:3" x14ac:dyDescent="0.55000000000000004">
      <c r="A26" s="141">
        <v>4.2</v>
      </c>
      <c r="B26" s="144" t="str">
        <f>taskD2</f>
        <v>สร้างสื่อการสอนด้วยมัลติมีเดีย</v>
      </c>
      <c r="C26" s="143"/>
    </row>
    <row r="27" spans="1:3" x14ac:dyDescent="0.55000000000000004">
      <c r="A27" s="141">
        <v>4.3</v>
      </c>
      <c r="B27" s="144" t="str">
        <f>taskD3</f>
        <v>จัดทำคู่มือการปฏิบัติงาน</v>
      </c>
      <c r="C27" s="143"/>
    </row>
    <row r="28" spans="1:3" x14ac:dyDescent="0.55000000000000004">
      <c r="A28" s="141">
        <v>4.4000000000000004</v>
      </c>
      <c r="B28" s="144" t="str">
        <f>taskD4</f>
        <v>จัดทำบอร์ดความรู้ในการปฏิบัติงาน</v>
      </c>
      <c r="C28" s="143"/>
    </row>
  </sheetData>
  <pageMargins left="0.25" right="0.17" top="0.75" bottom="0.75" header="0.3" footer="0.3"/>
  <pageSetup paperSize="9" scale="94" fitToHeight="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zoomScale="110" zoomScaleNormal="110" workbookViewId="0">
      <selection activeCell="L15" sqref="L15"/>
    </sheetView>
  </sheetViews>
  <sheetFormatPr defaultColWidth="9" defaultRowHeight="12.75" x14ac:dyDescent="0.2"/>
  <cols>
    <col min="1" max="1" width="1" style="57" customWidth="1"/>
    <col min="2" max="2" width="3.375" style="57" customWidth="1"/>
    <col min="3" max="3" width="28.875" style="57" customWidth="1"/>
    <col min="4" max="4" width="17.75" style="57" customWidth="1"/>
    <col min="5" max="5" width="22.375" style="57" customWidth="1"/>
    <col min="6" max="6" width="19.125" style="57" customWidth="1"/>
    <col min="7" max="7" width="18.75" style="57" customWidth="1"/>
    <col min="8" max="8" width="16.75" style="57" customWidth="1"/>
    <col min="9" max="16384" width="9" style="57"/>
  </cols>
  <sheetData>
    <row r="1" spans="1:11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6"/>
      <c r="H1" s="337"/>
    </row>
    <row r="2" spans="1:11" s="1" customFormat="1" ht="3.75" customHeight="1" x14ac:dyDescent="0.55000000000000004">
      <c r="A2" s="2"/>
      <c r="B2" s="3"/>
      <c r="C2" s="3"/>
      <c r="D2" s="3"/>
      <c r="E2" s="3"/>
      <c r="F2" s="3"/>
      <c r="G2" s="3"/>
      <c r="H2" s="4"/>
    </row>
    <row r="3" spans="1:11" s="1" customFormat="1" ht="21" customHeight="1" x14ac:dyDescent="0.55000000000000004">
      <c r="A3" s="2"/>
      <c r="B3" s="385" t="s">
        <v>1</v>
      </c>
      <c r="C3" s="339"/>
      <c r="D3" s="386"/>
      <c r="E3" s="387"/>
      <c r="F3" s="5" t="s">
        <v>2</v>
      </c>
      <c r="G3" s="388"/>
      <c r="H3" s="389"/>
      <c r="I3" s="6"/>
      <c r="J3" s="6"/>
      <c r="K3" s="6"/>
    </row>
    <row r="4" spans="1:11" s="1" customFormat="1" ht="22.5" customHeight="1" x14ac:dyDescent="0.55000000000000004">
      <c r="A4" s="2"/>
      <c r="B4" s="385" t="s">
        <v>3</v>
      </c>
      <c r="C4" s="339"/>
      <c r="D4" s="390"/>
      <c r="E4" s="391"/>
      <c r="F4" s="7" t="s">
        <v>4</v>
      </c>
      <c r="G4" s="392"/>
      <c r="H4" s="393"/>
      <c r="I4" s="8"/>
      <c r="J4" s="8"/>
      <c r="K4" s="8"/>
    </row>
    <row r="5" spans="1:11" s="1" customFormat="1" ht="3" customHeight="1" x14ac:dyDescent="0.55000000000000004">
      <c r="A5" s="2"/>
      <c r="B5" s="3"/>
      <c r="C5" s="9"/>
      <c r="D5" s="10"/>
      <c r="E5" s="10"/>
      <c r="F5" s="10"/>
      <c r="G5" s="11"/>
      <c r="H5" s="12"/>
      <c r="I5" s="13"/>
      <c r="J5" s="13"/>
      <c r="K5" s="13"/>
    </row>
    <row r="6" spans="1:11" s="1" customFormat="1" ht="22.5" customHeight="1" x14ac:dyDescent="0.55000000000000004">
      <c r="A6" s="2"/>
      <c r="B6" s="14"/>
      <c r="C6" s="216"/>
      <c r="D6" s="330"/>
      <c r="E6" s="331"/>
      <c r="F6" s="370"/>
      <c r="G6" s="371"/>
      <c r="H6" s="372"/>
      <c r="I6" s="15"/>
      <c r="J6" s="15"/>
      <c r="K6" s="15"/>
    </row>
    <row r="7" spans="1:11" s="19" customFormat="1" ht="6" customHeight="1" x14ac:dyDescent="0.5">
      <c r="A7" s="16"/>
      <c r="B7" s="17"/>
      <c r="C7" s="17"/>
      <c r="D7" s="17"/>
      <c r="E7" s="17"/>
      <c r="F7" s="17"/>
      <c r="G7" s="17"/>
      <c r="H7" s="18"/>
    </row>
    <row r="8" spans="1:11" s="24" customFormat="1" ht="21" x14ac:dyDescent="0.45">
      <c r="A8" s="20"/>
      <c r="B8" s="374" t="s">
        <v>5</v>
      </c>
      <c r="C8" s="327" t="s">
        <v>6</v>
      </c>
      <c r="D8" s="21" t="s">
        <v>7</v>
      </c>
      <c r="E8" s="22" t="s">
        <v>8</v>
      </c>
      <c r="F8" s="21" t="s">
        <v>9</v>
      </c>
      <c r="G8" s="22" t="s">
        <v>10</v>
      </c>
      <c r="H8" s="23" t="s">
        <v>11</v>
      </c>
    </row>
    <row r="9" spans="1:11" s="24" customFormat="1" ht="18.75" customHeight="1" x14ac:dyDescent="0.45">
      <c r="A9" s="20"/>
      <c r="B9" s="375"/>
      <c r="C9" s="376"/>
      <c r="D9" s="25" t="s">
        <v>12</v>
      </c>
      <c r="E9" s="26" t="s">
        <v>13</v>
      </c>
      <c r="F9" s="25" t="s">
        <v>14</v>
      </c>
      <c r="G9" s="26" t="s">
        <v>13</v>
      </c>
      <c r="H9" s="27" t="s">
        <v>15</v>
      </c>
    </row>
    <row r="10" spans="1:11" s="1" customFormat="1" ht="17.100000000000001" customHeight="1" x14ac:dyDescent="0.45">
      <c r="A10" s="2"/>
      <c r="B10" s="28">
        <v>1</v>
      </c>
      <c r="C10" s="29"/>
      <c r="D10" s="29"/>
      <c r="E10" s="29"/>
      <c r="F10" s="29"/>
      <c r="G10" s="29"/>
      <c r="H10" s="30"/>
    </row>
    <row r="11" spans="1:11" s="1" customFormat="1" ht="17.100000000000001" customHeight="1" x14ac:dyDescent="0.45">
      <c r="A11" s="2"/>
      <c r="B11" s="31"/>
      <c r="C11" s="32"/>
      <c r="D11" s="32"/>
      <c r="E11" s="32"/>
      <c r="F11" s="32"/>
      <c r="G11" s="32"/>
      <c r="H11" s="33"/>
    </row>
    <row r="12" spans="1:11" s="1" customFormat="1" ht="17.100000000000001" customHeight="1" x14ac:dyDescent="0.45">
      <c r="A12" s="2"/>
      <c r="B12" s="34"/>
      <c r="C12" s="35"/>
      <c r="D12" s="35"/>
      <c r="E12" s="35"/>
      <c r="F12" s="35"/>
      <c r="G12" s="35"/>
      <c r="H12" s="36"/>
    </row>
    <row r="13" spans="1:11" s="1" customFormat="1" ht="17.100000000000001" customHeight="1" x14ac:dyDescent="0.45">
      <c r="A13" s="2"/>
      <c r="B13" s="37">
        <v>2</v>
      </c>
      <c r="C13" s="38"/>
      <c r="D13" s="38"/>
      <c r="E13" s="38"/>
      <c r="F13" s="38"/>
      <c r="G13" s="38"/>
      <c r="H13" s="39"/>
    </row>
    <row r="14" spans="1:11" s="1" customFormat="1" ht="17.100000000000001" customHeight="1" x14ac:dyDescent="0.45">
      <c r="A14" s="2"/>
      <c r="B14" s="40"/>
      <c r="C14" s="41"/>
      <c r="D14" s="41"/>
      <c r="E14" s="41"/>
      <c r="F14" s="41"/>
      <c r="G14" s="41"/>
      <c r="H14" s="42"/>
    </row>
    <row r="15" spans="1:11" s="1" customFormat="1" ht="17.100000000000001" customHeight="1" x14ac:dyDescent="0.45">
      <c r="A15" s="2"/>
      <c r="B15" s="43"/>
      <c r="C15" s="44"/>
      <c r="D15" s="44"/>
      <c r="E15" s="44"/>
      <c r="F15" s="44"/>
      <c r="G15" s="44"/>
      <c r="H15" s="45"/>
    </row>
    <row r="16" spans="1:11" s="1" customFormat="1" ht="17.100000000000001" customHeight="1" x14ac:dyDescent="0.45">
      <c r="A16" s="2"/>
      <c r="B16" s="28">
        <v>3</v>
      </c>
      <c r="C16" s="29"/>
      <c r="D16" s="29"/>
      <c r="E16" s="29"/>
      <c r="F16" s="29"/>
      <c r="G16" s="29"/>
      <c r="H16" s="30"/>
    </row>
    <row r="17" spans="1:8" s="1" customFormat="1" ht="17.100000000000001" customHeight="1" x14ac:dyDescent="0.45">
      <c r="A17" s="2"/>
      <c r="B17" s="31"/>
      <c r="C17" s="32"/>
      <c r="D17" s="32"/>
      <c r="E17" s="32"/>
      <c r="F17" s="32"/>
      <c r="G17" s="32"/>
      <c r="H17" s="33"/>
    </row>
    <row r="18" spans="1:8" s="1" customFormat="1" ht="17.100000000000001" customHeight="1" x14ac:dyDescent="0.45">
      <c r="A18" s="2"/>
      <c r="B18" s="34"/>
      <c r="C18" s="35"/>
      <c r="D18" s="35"/>
      <c r="E18" s="35"/>
      <c r="F18" s="35"/>
      <c r="G18" s="35"/>
      <c r="H18" s="36"/>
    </row>
    <row r="19" spans="1:8" s="1" customFormat="1" ht="17.100000000000001" customHeight="1" x14ac:dyDescent="0.45">
      <c r="A19" s="2"/>
      <c r="B19" s="37">
        <v>4</v>
      </c>
      <c r="C19" s="38"/>
      <c r="D19" s="38"/>
      <c r="E19" s="38"/>
      <c r="F19" s="38"/>
      <c r="G19" s="38"/>
      <c r="H19" s="39"/>
    </row>
    <row r="20" spans="1:8" s="1" customFormat="1" ht="17.100000000000001" customHeight="1" x14ac:dyDescent="0.45">
      <c r="A20" s="2"/>
      <c r="B20" s="40"/>
      <c r="C20" s="41"/>
      <c r="D20" s="41"/>
      <c r="E20" s="41"/>
      <c r="F20" s="41"/>
      <c r="G20" s="41"/>
      <c r="H20" s="42"/>
    </row>
    <row r="21" spans="1:8" s="1" customFormat="1" ht="17.100000000000001" customHeight="1" x14ac:dyDescent="0.45">
      <c r="A21" s="2"/>
      <c r="B21" s="43"/>
      <c r="C21" s="44"/>
      <c r="D21" s="44"/>
      <c r="E21" s="44"/>
      <c r="F21" s="44"/>
      <c r="G21" s="44"/>
      <c r="H21" s="45"/>
    </row>
    <row r="22" spans="1:8" s="1" customFormat="1" ht="15" customHeight="1" x14ac:dyDescent="0.45">
      <c r="A22" s="2"/>
      <c r="B22" s="28">
        <v>5</v>
      </c>
      <c r="C22" s="29"/>
      <c r="D22" s="29"/>
      <c r="E22" s="29"/>
      <c r="F22" s="29"/>
      <c r="G22" s="29"/>
      <c r="H22" s="30"/>
    </row>
    <row r="23" spans="1:8" s="1" customFormat="1" ht="15" customHeight="1" x14ac:dyDescent="0.45">
      <c r="A23" s="2"/>
      <c r="B23" s="31"/>
      <c r="C23" s="32"/>
      <c r="D23" s="32"/>
      <c r="E23" s="32"/>
      <c r="F23" s="32"/>
      <c r="G23" s="32"/>
      <c r="H23" s="33"/>
    </row>
    <row r="24" spans="1:8" s="1" customFormat="1" ht="15" customHeight="1" x14ac:dyDescent="0.45">
      <c r="A24" s="2"/>
      <c r="B24" s="34"/>
      <c r="C24" s="35"/>
      <c r="D24" s="35"/>
      <c r="E24" s="35"/>
      <c r="F24" s="35"/>
      <c r="G24" s="35"/>
      <c r="H24" s="36"/>
    </row>
    <row r="25" spans="1:8" s="1" customFormat="1" ht="15" customHeight="1" x14ac:dyDescent="0.45">
      <c r="A25" s="2"/>
      <c r="B25" s="37">
        <v>6</v>
      </c>
      <c r="C25" s="38"/>
      <c r="D25" s="38"/>
      <c r="E25" s="38"/>
      <c r="F25" s="38"/>
      <c r="G25" s="38"/>
      <c r="H25" s="39"/>
    </row>
    <row r="26" spans="1:8" s="1" customFormat="1" ht="15" customHeight="1" x14ac:dyDescent="0.45">
      <c r="A26" s="2"/>
      <c r="B26" s="40"/>
      <c r="C26" s="41"/>
      <c r="D26" s="41"/>
      <c r="E26" s="41"/>
      <c r="F26" s="41"/>
      <c r="G26" s="41"/>
      <c r="H26" s="42"/>
    </row>
    <row r="27" spans="1:8" s="1" customFormat="1" ht="15" customHeight="1" x14ac:dyDescent="0.45">
      <c r="A27" s="2"/>
      <c r="B27" s="43"/>
      <c r="C27" s="44"/>
      <c r="D27" s="44"/>
      <c r="E27" s="44"/>
      <c r="F27" s="44"/>
      <c r="G27" s="44"/>
      <c r="H27" s="45"/>
    </row>
    <row r="28" spans="1:8" s="1" customFormat="1" ht="15" customHeight="1" x14ac:dyDescent="0.45">
      <c r="A28" s="2"/>
      <c r="B28" s="28">
        <v>7</v>
      </c>
      <c r="C28" s="29"/>
      <c r="D28" s="29"/>
      <c r="E28" s="29"/>
      <c r="F28" s="29"/>
      <c r="G28" s="29"/>
      <c r="H28" s="30"/>
    </row>
    <row r="29" spans="1:8" s="1" customFormat="1" ht="15" customHeight="1" x14ac:dyDescent="0.45">
      <c r="A29" s="2"/>
      <c r="B29" s="46"/>
      <c r="C29" s="47"/>
      <c r="D29" s="47"/>
      <c r="E29" s="47"/>
      <c r="F29" s="47"/>
      <c r="G29" s="47"/>
      <c r="H29" s="48"/>
    </row>
    <row r="30" spans="1:8" s="1" customFormat="1" ht="15" customHeight="1" x14ac:dyDescent="0.45">
      <c r="A30" s="2"/>
      <c r="B30" s="49"/>
      <c r="C30" s="50"/>
      <c r="D30" s="50"/>
      <c r="E30" s="50"/>
      <c r="F30" s="50"/>
      <c r="G30" s="50"/>
      <c r="H30" s="51"/>
    </row>
    <row r="31" spans="1:8" s="1" customFormat="1" ht="15" customHeight="1" x14ac:dyDescent="0.45">
      <c r="A31" s="377" t="s">
        <v>16</v>
      </c>
      <c r="B31" s="378"/>
      <c r="C31" s="52"/>
      <c r="D31" s="382"/>
      <c r="E31" s="382"/>
      <c r="F31" s="53"/>
      <c r="G31" s="383" t="s">
        <v>17</v>
      </c>
      <c r="H31" s="373" t="s">
        <v>18</v>
      </c>
    </row>
    <row r="32" spans="1:8" s="1" customFormat="1" ht="15" customHeight="1" x14ac:dyDescent="0.45">
      <c r="A32" s="379"/>
      <c r="B32" s="378"/>
      <c r="C32" s="54"/>
      <c r="D32" s="384"/>
      <c r="E32" s="384"/>
      <c r="F32" s="53"/>
      <c r="G32" s="307"/>
      <c r="H32" s="320"/>
    </row>
    <row r="33" spans="1:8" s="1" customFormat="1" ht="15" customHeight="1" x14ac:dyDescent="0.45">
      <c r="A33" s="379"/>
      <c r="B33" s="378"/>
      <c r="C33" s="54"/>
      <c r="D33" s="384"/>
      <c r="E33" s="384"/>
      <c r="F33" s="53"/>
      <c r="G33" s="384"/>
      <c r="H33" s="367"/>
    </row>
    <row r="34" spans="1:8" s="1" customFormat="1" ht="15" customHeight="1" thickBot="1" x14ac:dyDescent="0.5">
      <c r="A34" s="380"/>
      <c r="B34" s="381"/>
      <c r="C34" s="55"/>
      <c r="D34" s="369"/>
      <c r="E34" s="369"/>
      <c r="F34" s="56"/>
      <c r="G34" s="369"/>
      <c r="H34" s="368"/>
    </row>
    <row r="35" spans="1:8" s="1" customFormat="1" ht="17.100000000000001" customHeight="1" x14ac:dyDescent="0.45"/>
    <row r="36" spans="1:8" s="1" customFormat="1" ht="17.100000000000001" customHeight="1" x14ac:dyDescent="0.45"/>
    <row r="37" spans="1:8" s="1" customFormat="1" ht="17.100000000000001" customHeight="1" x14ac:dyDescent="0.45"/>
    <row r="38" spans="1:8" s="1" customFormat="1" ht="17.100000000000001" customHeight="1" x14ac:dyDescent="0.45"/>
    <row r="39" spans="1:8" s="1" customFormat="1" ht="21" x14ac:dyDescent="0.45"/>
    <row r="40" spans="1:8" s="1" customFormat="1" ht="21" x14ac:dyDescent="0.45"/>
    <row r="41" spans="1:8" s="1" customFormat="1" ht="21" x14ac:dyDescent="0.45"/>
    <row r="42" spans="1:8" s="1" customFormat="1" ht="21" x14ac:dyDescent="0.45"/>
    <row r="43" spans="1:8" s="1" customFormat="1" ht="21" x14ac:dyDescent="0.45"/>
    <row r="44" spans="1:8" s="1" customFormat="1" ht="21" x14ac:dyDescent="0.45"/>
    <row r="45" spans="1:8" s="1" customFormat="1" ht="21" x14ac:dyDescent="0.45"/>
    <row r="46" spans="1:8" s="1" customFormat="1" ht="21" x14ac:dyDescent="0.45"/>
    <row r="47" spans="1:8" s="1" customFormat="1" ht="21" x14ac:dyDescent="0.45"/>
    <row r="48" spans="1:8" s="1" customFormat="1" ht="21" x14ac:dyDescent="0.45"/>
    <row r="49" s="1" customFormat="1" ht="21" x14ac:dyDescent="0.45"/>
    <row r="50" s="1" customFormat="1" ht="21" x14ac:dyDescent="0.45"/>
    <row r="51" s="1" customFormat="1" ht="21" x14ac:dyDescent="0.45"/>
    <row r="52" s="1" customFormat="1" ht="21" x14ac:dyDescent="0.45"/>
    <row r="53" s="1" customFormat="1" ht="21" x14ac:dyDescent="0.45"/>
    <row r="54" s="1" customFormat="1" ht="21" x14ac:dyDescent="0.45"/>
    <row r="55" s="1" customFormat="1" ht="21" x14ac:dyDescent="0.45"/>
    <row r="56" s="1" customFormat="1" ht="21" x14ac:dyDescent="0.45"/>
    <row r="57" s="1" customFormat="1" ht="21" x14ac:dyDescent="0.45"/>
    <row r="58" s="1" customFormat="1" ht="21" x14ac:dyDescent="0.45"/>
    <row r="59" s="1" customFormat="1" ht="21" x14ac:dyDescent="0.45"/>
    <row r="60" s="1" customFormat="1" ht="21" x14ac:dyDescent="0.45"/>
    <row r="61" s="1" customFormat="1" ht="21" x14ac:dyDescent="0.45"/>
    <row r="62" s="1" customFormat="1" ht="21" x14ac:dyDescent="0.45"/>
    <row r="63" s="1" customFormat="1" ht="21" x14ac:dyDescent="0.45"/>
    <row r="64" s="1" customFormat="1" ht="21" x14ac:dyDescent="0.45"/>
    <row r="65" s="1" customFormat="1" ht="21" x14ac:dyDescent="0.45"/>
    <row r="66" s="1" customFormat="1" ht="21" x14ac:dyDescent="0.45"/>
    <row r="67" s="1" customFormat="1" ht="21" x14ac:dyDescent="0.45"/>
  </sheetData>
  <mergeCells count="20">
    <mergeCell ref="A1:H1"/>
    <mergeCell ref="B3:C3"/>
    <mergeCell ref="D3:E3"/>
    <mergeCell ref="G3:H3"/>
    <mergeCell ref="B4:C4"/>
    <mergeCell ref="D4:E4"/>
    <mergeCell ref="G4:H4"/>
    <mergeCell ref="B8:B9"/>
    <mergeCell ref="C8:C9"/>
    <mergeCell ref="A31:B34"/>
    <mergeCell ref="D31:E31"/>
    <mergeCell ref="G31:G32"/>
    <mergeCell ref="D32:E32"/>
    <mergeCell ref="D33:E33"/>
    <mergeCell ref="G33:G34"/>
    <mergeCell ref="H33:H34"/>
    <mergeCell ref="D34:E34"/>
    <mergeCell ref="C6:E6"/>
    <mergeCell ref="F6:H6"/>
    <mergeCell ref="H31:H32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62"/>
  <sheetViews>
    <sheetView zoomScale="110" zoomScaleNormal="110" workbookViewId="0">
      <selection activeCell="J12" sqref="J12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35" t="s">
        <v>0</v>
      </c>
      <c r="B1" s="336"/>
      <c r="C1" s="336"/>
      <c r="D1" s="336"/>
      <c r="E1" s="336"/>
      <c r="F1" s="336"/>
      <c r="G1" s="337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38" t="s">
        <v>1</v>
      </c>
      <c r="B3" s="339"/>
      <c r="C3" s="340"/>
      <c r="D3" s="341"/>
      <c r="E3" s="5" t="s">
        <v>2</v>
      </c>
      <c r="F3" s="342"/>
      <c r="G3" s="343"/>
      <c r="H3" s="6"/>
      <c r="I3" s="6"/>
      <c r="J3" s="6"/>
    </row>
    <row r="4" spans="1:10" s="1" customFormat="1" ht="22.5" customHeight="1" x14ac:dyDescent="0.55000000000000004">
      <c r="A4" s="338" t="s">
        <v>3</v>
      </c>
      <c r="B4" s="339"/>
      <c r="C4" s="340"/>
      <c r="D4" s="341"/>
      <c r="E4" s="7" t="s">
        <v>4</v>
      </c>
      <c r="F4" s="311">
        <f>date_analy</f>
        <v>42332</v>
      </c>
      <c r="G4" s="312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29"/>
      <c r="C6" s="330"/>
      <c r="D6" s="331"/>
      <c r="E6" s="332"/>
      <c r="F6" s="333"/>
      <c r="G6" s="334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25" t="s">
        <v>5</v>
      </c>
      <c r="B8" s="327" t="s">
        <v>6</v>
      </c>
      <c r="C8" s="21" t="s">
        <v>7</v>
      </c>
      <c r="D8" s="147" t="s">
        <v>8</v>
      </c>
      <c r="E8" s="21" t="s">
        <v>9</v>
      </c>
      <c r="F8" s="147" t="s">
        <v>10</v>
      </c>
      <c r="G8" s="23" t="s">
        <v>11</v>
      </c>
    </row>
    <row r="9" spans="1:10" s="24" customFormat="1" ht="18.75" customHeight="1" x14ac:dyDescent="0.45">
      <c r="A9" s="326"/>
      <c r="B9" s="328"/>
      <c r="C9" s="93" t="s">
        <v>12</v>
      </c>
      <c r="D9" s="148" t="s">
        <v>13</v>
      </c>
      <c r="E9" s="93" t="s">
        <v>14</v>
      </c>
      <c r="F9" s="148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" x14ac:dyDescent="0.45">
      <c r="A16" s="110"/>
      <c r="B16" s="111"/>
      <c r="C16" s="112"/>
      <c r="D16" s="112"/>
      <c r="E16" s="112"/>
      <c r="F16" s="112"/>
      <c r="G16" s="113"/>
    </row>
    <row r="17" spans="1:7" s="1" customFormat="1" ht="21" x14ac:dyDescent="0.45">
      <c r="A17" s="110"/>
      <c r="B17" s="111"/>
      <c r="C17" s="112"/>
      <c r="D17" s="112"/>
      <c r="E17" s="112"/>
      <c r="F17" s="112"/>
      <c r="G17" s="113"/>
    </row>
    <row r="18" spans="1:7" s="1" customFormat="1" ht="21" x14ac:dyDescent="0.45">
      <c r="A18" s="110"/>
      <c r="B18" s="111"/>
      <c r="C18" s="112"/>
      <c r="D18" s="112"/>
      <c r="E18" s="112"/>
      <c r="F18" s="112"/>
      <c r="G18" s="113"/>
    </row>
    <row r="19" spans="1:7" s="1" customFormat="1" ht="21" x14ac:dyDescent="0.45">
      <c r="A19" s="110"/>
      <c r="B19" s="111"/>
      <c r="C19" s="112"/>
      <c r="D19" s="112"/>
      <c r="E19" s="112"/>
      <c r="F19" s="112"/>
      <c r="G19" s="113"/>
    </row>
    <row r="20" spans="1:7" s="1" customFormat="1" ht="21" x14ac:dyDescent="0.45">
      <c r="A20" s="110"/>
      <c r="B20" s="111"/>
      <c r="C20" s="112"/>
      <c r="D20" s="112"/>
      <c r="E20" s="112"/>
      <c r="F20" s="112"/>
      <c r="G20" s="113"/>
    </row>
    <row r="21" spans="1:7" s="1" customFormat="1" ht="21" x14ac:dyDescent="0.45">
      <c r="A21" s="110"/>
      <c r="B21" s="111"/>
      <c r="C21" s="112"/>
      <c r="D21" s="112"/>
      <c r="E21" s="112"/>
      <c r="F21" s="112"/>
      <c r="G21" s="113"/>
    </row>
    <row r="22" spans="1:7" s="1" customFormat="1" ht="21" x14ac:dyDescent="0.45">
      <c r="A22" s="110"/>
      <c r="B22" s="111"/>
      <c r="C22" s="112"/>
      <c r="D22" s="112"/>
      <c r="E22" s="112"/>
      <c r="F22" s="112"/>
      <c r="G22" s="113"/>
    </row>
    <row r="23" spans="1:7" s="1" customFormat="1" ht="21" x14ac:dyDescent="0.45">
      <c r="A23" s="110"/>
      <c r="B23" s="111"/>
      <c r="C23" s="112"/>
      <c r="D23" s="112"/>
      <c r="E23" s="112"/>
      <c r="F23" s="112"/>
      <c r="G23" s="113"/>
    </row>
    <row r="24" spans="1:7" s="1" customFormat="1" ht="21" x14ac:dyDescent="0.45">
      <c r="A24" s="110"/>
      <c r="B24" s="111"/>
      <c r="C24" s="112"/>
      <c r="D24" s="112"/>
      <c r="E24" s="112"/>
      <c r="F24" s="112"/>
      <c r="G24" s="113"/>
    </row>
    <row r="25" spans="1:7" s="1" customFormat="1" ht="21.75" thickBot="1" x14ac:dyDescent="0.5">
      <c r="A25" s="120"/>
      <c r="B25" s="109"/>
      <c r="C25" s="107"/>
      <c r="D25" s="107"/>
      <c r="E25" s="107"/>
      <c r="F25" s="107"/>
      <c r="G25" s="108"/>
    </row>
    <row r="26" spans="1:7" s="1" customFormat="1" ht="21" x14ac:dyDescent="0.45">
      <c r="A26" s="308" t="s">
        <v>16</v>
      </c>
      <c r="B26" s="114" t="str">
        <f>IF(analyst1="","",analyst1)</f>
        <v>นางสาวปิยะมาศ  ประทุมทอง</v>
      </c>
      <c r="C26" s="323"/>
      <c r="D26" s="324"/>
      <c r="E26" s="96"/>
      <c r="F26" s="306" t="s">
        <v>17</v>
      </c>
      <c r="G26" s="319" t="s">
        <v>18</v>
      </c>
    </row>
    <row r="27" spans="1:7" s="1" customFormat="1" ht="21" x14ac:dyDescent="0.45">
      <c r="A27" s="309"/>
      <c r="B27" s="114" t="str">
        <f>IF(analyst2="","",analyst2)</f>
        <v>นางสาวชูใจ  ขำวงค์</v>
      </c>
      <c r="C27" s="321"/>
      <c r="D27" s="322"/>
      <c r="E27" s="53"/>
      <c r="F27" s="307"/>
      <c r="G27" s="320"/>
    </row>
    <row r="28" spans="1:7" s="1" customFormat="1" ht="21" x14ac:dyDescent="0.45">
      <c r="A28" s="309"/>
      <c r="B28" s="114" t="str">
        <f>IF(analyst3="","",analyst3)</f>
        <v>นางสาวสุธีรา  เขียวกันยะ</v>
      </c>
      <c r="C28" s="321"/>
      <c r="D28" s="322"/>
      <c r="E28" s="53"/>
      <c r="F28" s="313" t="str">
        <f>IF(review="","",review)</f>
        <v/>
      </c>
      <c r="G28" s="315" t="str">
        <f>IF(approvers="","",approvers)</f>
        <v/>
      </c>
    </row>
    <row r="29" spans="1:7" s="1" customFormat="1" ht="21.75" thickBot="1" x14ac:dyDescent="0.5">
      <c r="A29" s="310"/>
      <c r="B29" s="115" t="str">
        <f>IF(analyst4="","",analyst4)</f>
        <v>นางนวลฤดี  พิมุขกรพงศ์</v>
      </c>
      <c r="C29" s="317"/>
      <c r="D29" s="318"/>
      <c r="E29" s="56"/>
      <c r="F29" s="314"/>
      <c r="G29" s="316"/>
    </row>
    <row r="30" spans="1:7" s="1" customFormat="1" ht="18" customHeight="1" x14ac:dyDescent="0.45"/>
    <row r="31" spans="1:7" s="1" customFormat="1" ht="18" customHeight="1" x14ac:dyDescent="0.45"/>
    <row r="32" spans="1:7" s="1" customFormat="1" ht="17.100000000000001" customHeight="1" x14ac:dyDescent="0.45"/>
    <row r="33" s="1" customFormat="1" ht="17.100000000000001" customHeight="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>
      <c r="A61" s="57"/>
      <c r="B61" s="57"/>
      <c r="C61" s="57"/>
      <c r="D61" s="57"/>
      <c r="E61" s="57"/>
      <c r="F61" s="57"/>
      <c r="G61" s="57"/>
    </row>
    <row r="62" spans="1:7" s="1" customFormat="1" ht="21" x14ac:dyDescent="0.45">
      <c r="A62" s="57"/>
      <c r="B62" s="57"/>
      <c r="C62" s="57"/>
      <c r="D62" s="57"/>
      <c r="E62" s="57"/>
      <c r="F62" s="57"/>
      <c r="G62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26:A29"/>
    <mergeCell ref="C26:D26"/>
    <mergeCell ref="F26:F27"/>
    <mergeCell ref="C27:D27"/>
    <mergeCell ref="C28:D28"/>
    <mergeCell ref="F28:F29"/>
    <mergeCell ref="G28:G29"/>
    <mergeCell ref="C29:D29"/>
    <mergeCell ref="B6:D6"/>
    <mergeCell ref="E6:G6"/>
    <mergeCell ref="G26:G27"/>
  </mergeCells>
  <printOptions horizontalCentered="1"/>
  <pageMargins left="0.19685039370078741" right="0.17" top="0.56999999999999995" bottom="0.19685039370078741" header="0.59055118110236227" footer="0.26"/>
  <pageSetup paperSize="9" scale="98" fitToHeight="0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zoomScale="90" zoomScaleNormal="90" workbookViewId="0">
      <selection sqref="A1:AC1"/>
    </sheetView>
  </sheetViews>
  <sheetFormatPr defaultColWidth="9.125" defaultRowHeight="21.75" x14ac:dyDescent="0.5"/>
  <cols>
    <col min="1" max="1" width="41.625" style="121" customWidth="1"/>
    <col min="2" max="16" width="4.375" style="121" customWidth="1"/>
    <col min="17" max="26" width="4.375" style="121" hidden="1" customWidth="1"/>
    <col min="27" max="27" width="6.625" style="159" bestFit="1" customWidth="1"/>
    <col min="28" max="29" width="6.625" style="159" customWidth="1"/>
    <col min="30" max="30" width="9.75" style="174" customWidth="1"/>
    <col min="31" max="33" width="9.75" style="121" customWidth="1"/>
    <col min="34" max="16384" width="9.125" style="121"/>
  </cols>
  <sheetData>
    <row r="1" spans="1:33" ht="26.25" x14ac:dyDescent="0.55000000000000004">
      <c r="A1" s="351" t="s">
        <v>45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</row>
    <row r="2" spans="1:33" ht="26.25" x14ac:dyDescent="0.55000000000000004">
      <c r="A2" s="351" t="str">
        <f>"ตำแหน่ง   "&amp;position</f>
        <v>ตำแหน่ง   เจ้าหน้าที่ VSTM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</row>
    <row r="3" spans="1:33" x14ac:dyDescent="0.5">
      <c r="A3" s="352" t="s">
        <v>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</row>
    <row r="4" spans="1:33" ht="21.75" customHeight="1" x14ac:dyDescent="0.5">
      <c r="A4" s="353" t="s">
        <v>47</v>
      </c>
      <c r="B4" s="356" t="s">
        <v>48</v>
      </c>
      <c r="C4" s="356"/>
      <c r="D4" s="356"/>
      <c r="E4" s="356"/>
      <c r="F4" s="356"/>
      <c r="G4" s="356" t="s">
        <v>49</v>
      </c>
      <c r="H4" s="356"/>
      <c r="I4" s="356"/>
      <c r="J4" s="356"/>
      <c r="K4" s="356"/>
      <c r="L4" s="357" t="s">
        <v>50</v>
      </c>
      <c r="M4" s="356"/>
      <c r="N4" s="356"/>
      <c r="O4" s="356"/>
      <c r="P4" s="356"/>
      <c r="Q4" s="356" t="s">
        <v>51</v>
      </c>
      <c r="R4" s="356"/>
      <c r="S4" s="356"/>
      <c r="T4" s="356"/>
      <c r="U4" s="356"/>
      <c r="V4" s="356" t="s">
        <v>52</v>
      </c>
      <c r="W4" s="356"/>
      <c r="X4" s="356"/>
      <c r="Y4" s="356"/>
      <c r="Z4" s="356"/>
      <c r="AA4" s="394" t="s">
        <v>53</v>
      </c>
      <c r="AB4" s="395"/>
      <c r="AC4" s="396"/>
      <c r="AD4" s="358" t="s">
        <v>54</v>
      </c>
      <c r="AE4" s="346" t="s">
        <v>55</v>
      </c>
      <c r="AF4" s="346" t="s">
        <v>56</v>
      </c>
      <c r="AG4" s="346" t="s">
        <v>57</v>
      </c>
    </row>
    <row r="5" spans="1:33" x14ac:dyDescent="0.5">
      <c r="A5" s="354"/>
      <c r="B5" s="348" t="s">
        <v>58</v>
      </c>
      <c r="C5" s="349"/>
      <c r="D5" s="349"/>
      <c r="E5" s="349"/>
      <c r="F5" s="350"/>
      <c r="G5" s="348" t="s">
        <v>58</v>
      </c>
      <c r="H5" s="349"/>
      <c r="I5" s="349"/>
      <c r="J5" s="349"/>
      <c r="K5" s="350"/>
      <c r="L5" s="348" t="s">
        <v>58</v>
      </c>
      <c r="M5" s="349"/>
      <c r="N5" s="349"/>
      <c r="O5" s="349"/>
      <c r="P5" s="350"/>
      <c r="Q5" s="348" t="s">
        <v>58</v>
      </c>
      <c r="R5" s="349"/>
      <c r="S5" s="349"/>
      <c r="T5" s="349"/>
      <c r="U5" s="350"/>
      <c r="V5" s="348" t="s">
        <v>58</v>
      </c>
      <c r="W5" s="349"/>
      <c r="X5" s="349"/>
      <c r="Y5" s="349"/>
      <c r="Z5" s="350"/>
      <c r="AA5" s="397"/>
      <c r="AB5" s="398"/>
      <c r="AC5" s="399"/>
      <c r="AD5" s="358"/>
      <c r="AE5" s="347"/>
      <c r="AF5" s="347"/>
      <c r="AG5" s="347"/>
    </row>
    <row r="6" spans="1:33" x14ac:dyDescent="0.5">
      <c r="A6" s="355"/>
      <c r="B6" s="153">
        <v>5</v>
      </c>
      <c r="C6" s="153">
        <v>4</v>
      </c>
      <c r="D6" s="153">
        <v>3</v>
      </c>
      <c r="E6" s="153">
        <v>2</v>
      </c>
      <c r="F6" s="153">
        <v>1</v>
      </c>
      <c r="G6" s="153">
        <v>5</v>
      </c>
      <c r="H6" s="153">
        <v>4</v>
      </c>
      <c r="I6" s="153">
        <v>3</v>
      </c>
      <c r="J6" s="153">
        <v>2</v>
      </c>
      <c r="K6" s="153">
        <v>1</v>
      </c>
      <c r="L6" s="153">
        <v>5</v>
      </c>
      <c r="M6" s="153">
        <v>4</v>
      </c>
      <c r="N6" s="153">
        <v>3</v>
      </c>
      <c r="O6" s="153">
        <v>2</v>
      </c>
      <c r="P6" s="153">
        <v>1</v>
      </c>
      <c r="Q6" s="153">
        <v>5</v>
      </c>
      <c r="R6" s="153">
        <v>4</v>
      </c>
      <c r="S6" s="153">
        <v>3</v>
      </c>
      <c r="T6" s="153">
        <v>2</v>
      </c>
      <c r="U6" s="153">
        <v>1</v>
      </c>
      <c r="V6" s="153">
        <v>5</v>
      </c>
      <c r="W6" s="153">
        <v>4</v>
      </c>
      <c r="X6" s="153">
        <v>3</v>
      </c>
      <c r="Y6" s="153">
        <v>2</v>
      </c>
      <c r="Z6" s="153">
        <v>1</v>
      </c>
      <c r="AA6" s="154" t="s">
        <v>183</v>
      </c>
      <c r="AB6" s="170" t="s">
        <v>184</v>
      </c>
      <c r="AC6" s="170" t="s">
        <v>59</v>
      </c>
      <c r="AD6" s="175"/>
      <c r="AE6" s="123">
        <v>60</v>
      </c>
      <c r="AF6" s="123">
        <v>100</v>
      </c>
      <c r="AG6" s="123">
        <f>12*60</f>
        <v>720</v>
      </c>
    </row>
    <row r="7" spans="1:33" ht="23.25" x14ac:dyDescent="0.5">
      <c r="A7" s="128" t="s">
        <v>59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9">
        <f>SUM(AA8:AA31)</f>
        <v>254</v>
      </c>
      <c r="AB7" s="129">
        <f>SUM(AB8:AB31)</f>
        <v>251</v>
      </c>
      <c r="AC7" s="129">
        <f>SUM(AC8:AC31)</f>
        <v>252.5</v>
      </c>
      <c r="AD7" s="176">
        <f>SUM(AD9:AD31)</f>
        <v>1.0000000000000002</v>
      </c>
      <c r="AE7" s="130">
        <f>SUM(AE9:AE31)</f>
        <v>60.000000000000014</v>
      </c>
      <c r="AF7" s="130">
        <f>SUM(AF9:AF31)</f>
        <v>99.999999999999986</v>
      </c>
      <c r="AG7" s="130">
        <f>SUM(AG9:AG31)</f>
        <v>719.99999999999977</v>
      </c>
    </row>
    <row r="8" spans="1:33" ht="23.25" x14ac:dyDescent="0.5">
      <c r="A8" s="124" t="str">
        <f>duty_A</f>
        <v>การรับพนักงานใหม่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58"/>
      <c r="AB8" s="158"/>
      <c r="AC8" s="158"/>
      <c r="AD8" s="177"/>
      <c r="AE8" s="171"/>
      <c r="AF8" s="171"/>
      <c r="AG8" s="171"/>
    </row>
    <row r="9" spans="1:33" ht="23.25" x14ac:dyDescent="0.5">
      <c r="A9" s="127" t="str">
        <f>taskA1</f>
        <v>เตรียมเอกสารแบบทดสอบพนักงานใหม่</v>
      </c>
      <c r="B9" s="156">
        <v>5</v>
      </c>
      <c r="C9" s="125">
        <v>4</v>
      </c>
      <c r="D9" s="125">
        <v>3</v>
      </c>
      <c r="E9" s="125">
        <v>2</v>
      </c>
      <c r="F9" s="125">
        <v>1</v>
      </c>
      <c r="G9" s="125">
        <v>5</v>
      </c>
      <c r="H9" s="125">
        <v>4</v>
      </c>
      <c r="I9" s="156">
        <v>3</v>
      </c>
      <c r="J9" s="125">
        <v>2</v>
      </c>
      <c r="K9" s="125">
        <v>1</v>
      </c>
      <c r="L9" s="125">
        <v>5</v>
      </c>
      <c r="M9" s="125">
        <v>4</v>
      </c>
      <c r="N9" s="125">
        <v>3</v>
      </c>
      <c r="O9" s="156">
        <v>2</v>
      </c>
      <c r="P9" s="125">
        <v>1</v>
      </c>
      <c r="Q9" s="125">
        <v>5</v>
      </c>
      <c r="R9" s="125">
        <v>4</v>
      </c>
      <c r="S9" s="125">
        <v>3</v>
      </c>
      <c r="T9" s="125">
        <v>2</v>
      </c>
      <c r="U9" s="125">
        <v>1</v>
      </c>
      <c r="V9" s="125">
        <v>5</v>
      </c>
      <c r="W9" s="125">
        <v>4</v>
      </c>
      <c r="X9" s="125">
        <v>3</v>
      </c>
      <c r="Y9" s="125">
        <v>2</v>
      </c>
      <c r="Z9" s="125">
        <v>1</v>
      </c>
      <c r="AA9" s="158">
        <f>5+3+2</f>
        <v>10</v>
      </c>
      <c r="AB9" s="158">
        <v>8</v>
      </c>
      <c r="AC9" s="158">
        <f>(AA9+AB9)/2</f>
        <v>9</v>
      </c>
      <c r="AD9" s="173">
        <f>AC9/$AC$7</f>
        <v>3.5643564356435641E-2</v>
      </c>
      <c r="AE9" s="172">
        <f t="shared" ref="AE9:AE14" si="0">$AE$6*AD9</f>
        <v>2.1386138613861383</v>
      </c>
      <c r="AF9" s="172">
        <f t="shared" ref="AF9:AF14" si="1">$AF$6*AD9</f>
        <v>3.564356435643564</v>
      </c>
      <c r="AG9" s="172">
        <f t="shared" ref="AG9:AG14" si="2">$AG$6*AD9</f>
        <v>25.663366336633661</v>
      </c>
    </row>
    <row r="10" spans="1:33" ht="23.25" x14ac:dyDescent="0.5">
      <c r="A10" s="127" t="str">
        <f>taskA2</f>
        <v>ทดสอบภาคทฤษฎีพนักงานใหม่</v>
      </c>
      <c r="B10" s="156">
        <v>5</v>
      </c>
      <c r="C10" s="125">
        <v>4</v>
      </c>
      <c r="D10" s="125">
        <v>3</v>
      </c>
      <c r="E10" s="125">
        <v>2</v>
      </c>
      <c r="F10" s="125">
        <v>1</v>
      </c>
      <c r="G10" s="156">
        <v>5</v>
      </c>
      <c r="H10" s="125">
        <v>4</v>
      </c>
      <c r="I10" s="125">
        <v>3</v>
      </c>
      <c r="J10" s="125">
        <v>2</v>
      </c>
      <c r="K10" s="125">
        <v>1</v>
      </c>
      <c r="L10" s="125">
        <v>5</v>
      </c>
      <c r="M10" s="125">
        <v>4</v>
      </c>
      <c r="N10" s="125">
        <v>3</v>
      </c>
      <c r="O10" s="156">
        <v>2</v>
      </c>
      <c r="P10" s="125">
        <v>1</v>
      </c>
      <c r="Q10" s="125">
        <v>5</v>
      </c>
      <c r="R10" s="125">
        <v>4</v>
      </c>
      <c r="S10" s="125">
        <v>3</v>
      </c>
      <c r="T10" s="125">
        <v>2</v>
      </c>
      <c r="U10" s="125">
        <v>1</v>
      </c>
      <c r="V10" s="125">
        <v>5</v>
      </c>
      <c r="W10" s="125">
        <v>4</v>
      </c>
      <c r="X10" s="125">
        <v>3</v>
      </c>
      <c r="Y10" s="125">
        <v>2</v>
      </c>
      <c r="Z10" s="125">
        <v>1</v>
      </c>
      <c r="AA10" s="158">
        <v>12</v>
      </c>
      <c r="AB10" s="158">
        <v>12</v>
      </c>
      <c r="AC10" s="158">
        <f t="shared" ref="AC10:AC31" si="3">(AA10+AB10)/2</f>
        <v>12</v>
      </c>
      <c r="AD10" s="173">
        <f t="shared" ref="AD10:AD31" si="4">AC10/$AC$7</f>
        <v>4.7524752475247525E-2</v>
      </c>
      <c r="AE10" s="172">
        <f t="shared" si="0"/>
        <v>2.8514851485148514</v>
      </c>
      <c r="AF10" s="172">
        <f t="shared" si="1"/>
        <v>4.7524752475247523</v>
      </c>
      <c r="AG10" s="172">
        <f t="shared" si="2"/>
        <v>34.21782178217822</v>
      </c>
    </row>
    <row r="11" spans="1:33" ht="23.25" x14ac:dyDescent="0.5">
      <c r="A11" s="127" t="str">
        <f>taskA3</f>
        <v>ทดสอบภาคปฏิบัติพนักงานใหม่</v>
      </c>
      <c r="B11" s="156">
        <v>5</v>
      </c>
      <c r="C11" s="125">
        <v>4</v>
      </c>
      <c r="D11" s="125">
        <v>3</v>
      </c>
      <c r="E11" s="125">
        <v>2</v>
      </c>
      <c r="F11" s="125">
        <v>1</v>
      </c>
      <c r="G11" s="156">
        <v>5</v>
      </c>
      <c r="H11" s="125">
        <v>4</v>
      </c>
      <c r="I11" s="125">
        <v>3</v>
      </c>
      <c r="J11" s="125">
        <v>2</v>
      </c>
      <c r="K11" s="125">
        <v>1</v>
      </c>
      <c r="L11" s="125">
        <v>5</v>
      </c>
      <c r="M11" s="125">
        <v>4</v>
      </c>
      <c r="N11" s="125">
        <v>3</v>
      </c>
      <c r="O11" s="156">
        <v>2</v>
      </c>
      <c r="P11" s="125">
        <v>1</v>
      </c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58">
        <v>12</v>
      </c>
      <c r="AB11" s="158">
        <v>12</v>
      </c>
      <c r="AC11" s="158">
        <f t="shared" si="3"/>
        <v>12</v>
      </c>
      <c r="AD11" s="173">
        <f t="shared" si="4"/>
        <v>4.7524752475247525E-2</v>
      </c>
      <c r="AE11" s="172">
        <f t="shared" si="0"/>
        <v>2.8514851485148514</v>
      </c>
      <c r="AF11" s="172">
        <f t="shared" si="1"/>
        <v>4.7524752475247523</v>
      </c>
      <c r="AG11" s="172">
        <f t="shared" si="2"/>
        <v>34.21782178217822</v>
      </c>
    </row>
    <row r="12" spans="1:33" ht="23.25" x14ac:dyDescent="0.5">
      <c r="A12" s="127" t="str">
        <f>taskA4</f>
        <v>สัมภาษณ์พนักงานใหม่</v>
      </c>
      <c r="B12" s="156">
        <v>5</v>
      </c>
      <c r="C12" s="125">
        <v>4</v>
      </c>
      <c r="D12" s="125">
        <v>3</v>
      </c>
      <c r="E12" s="125">
        <v>2</v>
      </c>
      <c r="F12" s="125">
        <v>1</v>
      </c>
      <c r="G12" s="156">
        <v>5</v>
      </c>
      <c r="H12" s="125">
        <v>4</v>
      </c>
      <c r="I12" s="125">
        <v>3</v>
      </c>
      <c r="J12" s="125">
        <v>2</v>
      </c>
      <c r="K12" s="125">
        <v>1</v>
      </c>
      <c r="L12" s="125">
        <v>5</v>
      </c>
      <c r="M12" s="156">
        <v>4</v>
      </c>
      <c r="N12" s="125">
        <v>3</v>
      </c>
      <c r="O12" s="125">
        <v>2</v>
      </c>
      <c r="P12" s="125">
        <v>1</v>
      </c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58">
        <v>14</v>
      </c>
      <c r="AB12" s="158">
        <v>15</v>
      </c>
      <c r="AC12" s="158">
        <f t="shared" si="3"/>
        <v>14.5</v>
      </c>
      <c r="AD12" s="173">
        <f t="shared" si="4"/>
        <v>5.7425742574257428E-2</v>
      </c>
      <c r="AE12" s="172">
        <f t="shared" si="0"/>
        <v>3.4455445544554455</v>
      </c>
      <c r="AF12" s="172">
        <f t="shared" si="1"/>
        <v>5.7425742574257432</v>
      </c>
      <c r="AG12" s="172">
        <f t="shared" si="2"/>
        <v>41.346534653465348</v>
      </c>
    </row>
    <row r="13" spans="1:33" ht="23.25" x14ac:dyDescent="0.5">
      <c r="A13" s="127" t="str">
        <f>taskA5</f>
        <v>สรุปผลการทดสอบพนักงานใหม่</v>
      </c>
      <c r="B13" s="156">
        <v>5</v>
      </c>
      <c r="C13" s="125">
        <v>4</v>
      </c>
      <c r="D13" s="125">
        <v>3</v>
      </c>
      <c r="E13" s="125">
        <v>2</v>
      </c>
      <c r="F13" s="125">
        <v>1</v>
      </c>
      <c r="G13" s="156">
        <v>5</v>
      </c>
      <c r="H13" s="125">
        <v>4</v>
      </c>
      <c r="I13" s="125">
        <v>3</v>
      </c>
      <c r="J13" s="125">
        <v>2</v>
      </c>
      <c r="K13" s="125">
        <v>1</v>
      </c>
      <c r="L13" s="125">
        <v>5</v>
      </c>
      <c r="M13" s="125">
        <v>4</v>
      </c>
      <c r="N13" s="125">
        <v>3</v>
      </c>
      <c r="O13" s="156">
        <v>2</v>
      </c>
      <c r="P13" s="125">
        <v>1</v>
      </c>
      <c r="Q13" s="125">
        <v>5</v>
      </c>
      <c r="R13" s="125">
        <v>4</v>
      </c>
      <c r="S13" s="125">
        <v>3</v>
      </c>
      <c r="T13" s="125">
        <v>2</v>
      </c>
      <c r="U13" s="125">
        <v>1</v>
      </c>
      <c r="V13" s="125">
        <v>5</v>
      </c>
      <c r="W13" s="125">
        <v>4</v>
      </c>
      <c r="X13" s="125">
        <v>3</v>
      </c>
      <c r="Y13" s="125">
        <v>2</v>
      </c>
      <c r="Z13" s="125">
        <v>1</v>
      </c>
      <c r="AA13" s="158">
        <v>12</v>
      </c>
      <c r="AB13" s="158">
        <v>13</v>
      </c>
      <c r="AC13" s="158">
        <f t="shared" si="3"/>
        <v>12.5</v>
      </c>
      <c r="AD13" s="173">
        <f t="shared" si="4"/>
        <v>4.9504950495049507E-2</v>
      </c>
      <c r="AE13" s="172">
        <f t="shared" si="0"/>
        <v>2.9702970297029703</v>
      </c>
      <c r="AF13" s="172">
        <f t="shared" si="1"/>
        <v>4.9504950495049505</v>
      </c>
      <c r="AG13" s="172">
        <f t="shared" si="2"/>
        <v>35.643564356435647</v>
      </c>
    </row>
    <row r="14" spans="1:33" ht="23.25" x14ac:dyDescent="0.5">
      <c r="A14" s="127" t="str">
        <f>taskA6</f>
        <v>แจ้งพนักงานใหม่เข้ารับการอบรม</v>
      </c>
      <c r="B14" s="156">
        <v>5</v>
      </c>
      <c r="C14" s="125">
        <v>4</v>
      </c>
      <c r="D14" s="125">
        <v>3</v>
      </c>
      <c r="E14" s="125">
        <v>2</v>
      </c>
      <c r="F14" s="125">
        <v>1</v>
      </c>
      <c r="G14" s="156">
        <v>5</v>
      </c>
      <c r="H14" s="125">
        <v>4</v>
      </c>
      <c r="I14" s="125">
        <v>3</v>
      </c>
      <c r="J14" s="125">
        <v>2</v>
      </c>
      <c r="K14" s="125">
        <v>1</v>
      </c>
      <c r="L14" s="125">
        <v>5</v>
      </c>
      <c r="M14" s="125">
        <v>4</v>
      </c>
      <c r="N14" s="125">
        <v>3</v>
      </c>
      <c r="O14" s="125">
        <v>2</v>
      </c>
      <c r="P14" s="156">
        <v>1</v>
      </c>
      <c r="Q14" s="125">
        <v>5</v>
      </c>
      <c r="R14" s="125">
        <v>4</v>
      </c>
      <c r="S14" s="125">
        <v>3</v>
      </c>
      <c r="T14" s="125">
        <v>2</v>
      </c>
      <c r="U14" s="125">
        <v>1</v>
      </c>
      <c r="V14" s="125">
        <v>5</v>
      </c>
      <c r="W14" s="125">
        <v>4</v>
      </c>
      <c r="X14" s="125">
        <v>3</v>
      </c>
      <c r="Y14" s="125">
        <v>2</v>
      </c>
      <c r="Z14" s="125">
        <v>1</v>
      </c>
      <c r="AA14" s="158">
        <v>11</v>
      </c>
      <c r="AB14" s="158">
        <v>11</v>
      </c>
      <c r="AC14" s="158">
        <f t="shared" si="3"/>
        <v>11</v>
      </c>
      <c r="AD14" s="173">
        <f t="shared" si="4"/>
        <v>4.3564356435643561E-2</v>
      </c>
      <c r="AE14" s="172">
        <f t="shared" si="0"/>
        <v>2.6138613861386135</v>
      </c>
      <c r="AF14" s="172">
        <f t="shared" si="1"/>
        <v>4.3564356435643559</v>
      </c>
      <c r="AG14" s="172">
        <f t="shared" si="2"/>
        <v>31.366336633663366</v>
      </c>
    </row>
    <row r="15" spans="1:33" ht="23.25" x14ac:dyDescent="0.5">
      <c r="A15" s="124" t="str">
        <f>duty_B</f>
        <v>การฝึกอบรมพนักงาน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58"/>
      <c r="AB15" s="158"/>
      <c r="AC15" s="158"/>
      <c r="AD15" s="173"/>
      <c r="AE15" s="172"/>
      <c r="AF15" s="172"/>
      <c r="AG15" s="172"/>
    </row>
    <row r="16" spans="1:33" ht="23.25" x14ac:dyDescent="0.5">
      <c r="A16" s="127" t="str">
        <f>taskB1</f>
        <v>วางแผนการฝึกอบรมพนักงาน</v>
      </c>
      <c r="B16" s="156">
        <v>5</v>
      </c>
      <c r="C16" s="125">
        <v>4</v>
      </c>
      <c r="D16" s="125">
        <v>3</v>
      </c>
      <c r="E16" s="125">
        <v>2</v>
      </c>
      <c r="F16" s="125">
        <v>1</v>
      </c>
      <c r="G16" s="156">
        <v>5</v>
      </c>
      <c r="H16" s="125">
        <v>4</v>
      </c>
      <c r="I16" s="125">
        <v>3</v>
      </c>
      <c r="J16" s="125">
        <v>2</v>
      </c>
      <c r="K16" s="125">
        <v>1</v>
      </c>
      <c r="L16" s="125">
        <v>5</v>
      </c>
      <c r="M16" s="125">
        <v>4</v>
      </c>
      <c r="N16" s="156">
        <v>3</v>
      </c>
      <c r="O16" s="125">
        <v>2</v>
      </c>
      <c r="P16" s="125">
        <v>1</v>
      </c>
      <c r="Q16" s="125">
        <v>5</v>
      </c>
      <c r="R16" s="125">
        <v>4</v>
      </c>
      <c r="S16" s="125">
        <v>3</v>
      </c>
      <c r="T16" s="125">
        <v>2</v>
      </c>
      <c r="U16" s="125">
        <v>1</v>
      </c>
      <c r="V16" s="125">
        <v>5</v>
      </c>
      <c r="W16" s="125">
        <v>4</v>
      </c>
      <c r="X16" s="125">
        <v>3</v>
      </c>
      <c r="Y16" s="125">
        <v>2</v>
      </c>
      <c r="Z16" s="125">
        <v>1</v>
      </c>
      <c r="AA16" s="158">
        <v>13</v>
      </c>
      <c r="AB16" s="158">
        <v>13</v>
      </c>
      <c r="AC16" s="158">
        <f t="shared" si="3"/>
        <v>13</v>
      </c>
      <c r="AD16" s="173">
        <f t="shared" si="4"/>
        <v>5.1485148514851482E-2</v>
      </c>
      <c r="AE16" s="172">
        <f t="shared" ref="AE16:AE21" si="5">$AE$6*AD16</f>
        <v>3.0891089108910887</v>
      </c>
      <c r="AF16" s="172">
        <f t="shared" ref="AF16:AF21" si="6">$AF$6*AD16</f>
        <v>5.1485148514851486</v>
      </c>
      <c r="AG16" s="172">
        <f t="shared" ref="AG16:AG21" si="7">$AG$6*AD16</f>
        <v>37.069306930693067</v>
      </c>
    </row>
    <row r="17" spans="1:33" ht="23.25" x14ac:dyDescent="0.5">
      <c r="A17" s="127" t="str">
        <f>taskB2</f>
        <v>เตรียมอุปกรณ์ในการฝึกอบรมพนักงาน</v>
      </c>
      <c r="B17" s="156">
        <v>5</v>
      </c>
      <c r="C17" s="125">
        <v>4</v>
      </c>
      <c r="D17" s="125">
        <v>3</v>
      </c>
      <c r="E17" s="125">
        <v>2</v>
      </c>
      <c r="F17" s="125">
        <v>1</v>
      </c>
      <c r="G17" s="156">
        <v>5</v>
      </c>
      <c r="H17" s="125">
        <v>4</v>
      </c>
      <c r="I17" s="125">
        <v>3</v>
      </c>
      <c r="J17" s="125">
        <v>2</v>
      </c>
      <c r="K17" s="125">
        <v>1</v>
      </c>
      <c r="L17" s="125">
        <v>5</v>
      </c>
      <c r="M17" s="125">
        <v>4</v>
      </c>
      <c r="N17" s="156">
        <v>3</v>
      </c>
      <c r="O17" s="125">
        <v>2</v>
      </c>
      <c r="P17" s="125">
        <v>1</v>
      </c>
      <c r="Q17" s="125">
        <v>5</v>
      </c>
      <c r="R17" s="125">
        <v>4</v>
      </c>
      <c r="S17" s="125">
        <v>3</v>
      </c>
      <c r="T17" s="125">
        <v>2</v>
      </c>
      <c r="U17" s="125">
        <v>1</v>
      </c>
      <c r="V17" s="125">
        <v>5</v>
      </c>
      <c r="W17" s="125">
        <v>4</v>
      </c>
      <c r="X17" s="125">
        <v>3</v>
      </c>
      <c r="Y17" s="125">
        <v>2</v>
      </c>
      <c r="Z17" s="125">
        <v>1</v>
      </c>
      <c r="AA17" s="158">
        <v>13</v>
      </c>
      <c r="AB17" s="158">
        <v>13</v>
      </c>
      <c r="AC17" s="158">
        <f t="shared" si="3"/>
        <v>13</v>
      </c>
      <c r="AD17" s="173">
        <f t="shared" si="4"/>
        <v>5.1485148514851482E-2</v>
      </c>
      <c r="AE17" s="172">
        <f t="shared" si="5"/>
        <v>3.0891089108910887</v>
      </c>
      <c r="AF17" s="172">
        <f t="shared" si="6"/>
        <v>5.1485148514851486</v>
      </c>
      <c r="AG17" s="172">
        <f t="shared" si="7"/>
        <v>37.069306930693067</v>
      </c>
    </row>
    <row r="18" spans="1:33" ht="23.25" x14ac:dyDescent="0.5">
      <c r="A18" s="127" t="str">
        <f>taskB3</f>
        <v>ฝึกอบรมภาคทฤษฎีพนักงาน</v>
      </c>
      <c r="B18" s="156">
        <v>5</v>
      </c>
      <c r="C18" s="125">
        <v>4</v>
      </c>
      <c r="D18" s="125">
        <v>3</v>
      </c>
      <c r="E18" s="125">
        <v>2</v>
      </c>
      <c r="F18" s="125">
        <v>1</v>
      </c>
      <c r="G18" s="156">
        <v>5</v>
      </c>
      <c r="H18" s="125">
        <v>4</v>
      </c>
      <c r="I18" s="125">
        <v>3</v>
      </c>
      <c r="J18" s="125">
        <v>2</v>
      </c>
      <c r="K18" s="125">
        <v>1</v>
      </c>
      <c r="L18" s="125">
        <v>5</v>
      </c>
      <c r="M18" s="156">
        <v>4</v>
      </c>
      <c r="N18" s="125">
        <v>3</v>
      </c>
      <c r="O18" s="125">
        <v>2</v>
      </c>
      <c r="P18" s="125">
        <v>1</v>
      </c>
      <c r="Q18" s="125">
        <v>5</v>
      </c>
      <c r="R18" s="125">
        <v>4</v>
      </c>
      <c r="S18" s="125">
        <v>3</v>
      </c>
      <c r="T18" s="125">
        <v>2</v>
      </c>
      <c r="U18" s="125">
        <v>1</v>
      </c>
      <c r="V18" s="125">
        <v>5</v>
      </c>
      <c r="W18" s="125">
        <v>4</v>
      </c>
      <c r="X18" s="125">
        <v>3</v>
      </c>
      <c r="Y18" s="125">
        <v>2</v>
      </c>
      <c r="Z18" s="125">
        <v>1</v>
      </c>
      <c r="AA18" s="158">
        <v>14</v>
      </c>
      <c r="AB18" s="158">
        <v>13</v>
      </c>
      <c r="AC18" s="158">
        <f t="shared" si="3"/>
        <v>13.5</v>
      </c>
      <c r="AD18" s="173">
        <f t="shared" si="4"/>
        <v>5.3465346534653464E-2</v>
      </c>
      <c r="AE18" s="172">
        <f t="shared" si="5"/>
        <v>3.2079207920792077</v>
      </c>
      <c r="AF18" s="172">
        <f t="shared" si="6"/>
        <v>5.3465346534653468</v>
      </c>
      <c r="AG18" s="172">
        <f t="shared" si="7"/>
        <v>38.495049504950494</v>
      </c>
    </row>
    <row r="19" spans="1:33" ht="23.25" x14ac:dyDescent="0.5">
      <c r="A19" s="127" t="str">
        <f>taskB4</f>
        <v>ฝึกภาคปฏิบัติพนักงาน</v>
      </c>
      <c r="B19" s="156">
        <v>5</v>
      </c>
      <c r="C19" s="125">
        <v>4</v>
      </c>
      <c r="D19" s="125">
        <v>3</v>
      </c>
      <c r="E19" s="125">
        <v>2</v>
      </c>
      <c r="F19" s="125">
        <v>1</v>
      </c>
      <c r="G19" s="156">
        <v>5</v>
      </c>
      <c r="H19" s="125">
        <v>4</v>
      </c>
      <c r="I19" s="125">
        <v>3</v>
      </c>
      <c r="J19" s="125">
        <v>2</v>
      </c>
      <c r="K19" s="125">
        <v>1</v>
      </c>
      <c r="L19" s="125">
        <v>5</v>
      </c>
      <c r="M19" s="156">
        <v>4</v>
      </c>
      <c r="N19" s="125">
        <v>3</v>
      </c>
      <c r="O19" s="125">
        <v>2</v>
      </c>
      <c r="P19" s="125">
        <v>1</v>
      </c>
      <c r="Q19" s="125">
        <v>5</v>
      </c>
      <c r="R19" s="125">
        <v>4</v>
      </c>
      <c r="S19" s="125">
        <v>3</v>
      </c>
      <c r="T19" s="125">
        <v>2</v>
      </c>
      <c r="U19" s="125">
        <v>1</v>
      </c>
      <c r="V19" s="125">
        <v>5</v>
      </c>
      <c r="W19" s="125">
        <v>4</v>
      </c>
      <c r="X19" s="125">
        <v>3</v>
      </c>
      <c r="Y19" s="125">
        <v>2</v>
      </c>
      <c r="Z19" s="125">
        <v>1</v>
      </c>
      <c r="AA19" s="158">
        <v>14</v>
      </c>
      <c r="AB19" s="158">
        <v>14</v>
      </c>
      <c r="AC19" s="158">
        <f t="shared" si="3"/>
        <v>14</v>
      </c>
      <c r="AD19" s="173">
        <f t="shared" si="4"/>
        <v>5.5445544554455446E-2</v>
      </c>
      <c r="AE19" s="172">
        <f t="shared" si="5"/>
        <v>3.3267326732673266</v>
      </c>
      <c r="AF19" s="172">
        <f t="shared" si="6"/>
        <v>5.544554455445545</v>
      </c>
      <c r="AG19" s="172">
        <f t="shared" si="7"/>
        <v>39.920792079207921</v>
      </c>
    </row>
    <row r="20" spans="1:33" ht="23.25" x14ac:dyDescent="0.5">
      <c r="A20" s="127" t="str">
        <f>taskB5</f>
        <v>ส่งพนักงานเข้าไลน์การผลิต</v>
      </c>
      <c r="B20" s="156">
        <v>5</v>
      </c>
      <c r="C20" s="125">
        <v>4</v>
      </c>
      <c r="D20" s="125">
        <v>3</v>
      </c>
      <c r="E20" s="125">
        <v>2</v>
      </c>
      <c r="F20" s="125">
        <v>1</v>
      </c>
      <c r="G20" s="156">
        <v>5</v>
      </c>
      <c r="H20" s="125">
        <v>4</v>
      </c>
      <c r="I20" s="125">
        <v>3</v>
      </c>
      <c r="J20" s="125">
        <v>2</v>
      </c>
      <c r="K20" s="125">
        <v>1</v>
      </c>
      <c r="L20" s="125">
        <v>5</v>
      </c>
      <c r="M20" s="125">
        <v>4</v>
      </c>
      <c r="N20" s="125">
        <v>3</v>
      </c>
      <c r="O20" s="156">
        <v>2</v>
      </c>
      <c r="P20" s="125">
        <v>1</v>
      </c>
      <c r="Q20" s="125">
        <v>5</v>
      </c>
      <c r="R20" s="125">
        <v>4</v>
      </c>
      <c r="S20" s="125">
        <v>3</v>
      </c>
      <c r="T20" s="125">
        <v>2</v>
      </c>
      <c r="U20" s="125">
        <v>1</v>
      </c>
      <c r="V20" s="125">
        <v>5</v>
      </c>
      <c r="W20" s="125">
        <v>4</v>
      </c>
      <c r="X20" s="125">
        <v>3</v>
      </c>
      <c r="Y20" s="125">
        <v>2</v>
      </c>
      <c r="Z20" s="125">
        <v>1</v>
      </c>
      <c r="AA20" s="158">
        <v>12</v>
      </c>
      <c r="AB20" s="158">
        <v>12</v>
      </c>
      <c r="AC20" s="158">
        <f t="shared" si="3"/>
        <v>12</v>
      </c>
      <c r="AD20" s="173">
        <f t="shared" si="4"/>
        <v>4.7524752475247525E-2</v>
      </c>
      <c r="AE20" s="172">
        <f t="shared" si="5"/>
        <v>2.8514851485148514</v>
      </c>
      <c r="AF20" s="172">
        <f t="shared" si="6"/>
        <v>4.7524752475247523</v>
      </c>
      <c r="AG20" s="172">
        <f t="shared" si="7"/>
        <v>34.21782178217822</v>
      </c>
    </row>
    <row r="21" spans="1:33" ht="23.25" x14ac:dyDescent="0.5">
      <c r="A21" s="127" t="str">
        <f>taskB6</f>
        <v>Re-trainning พนักงานเก่า</v>
      </c>
      <c r="B21" s="156">
        <v>5</v>
      </c>
      <c r="C21" s="125">
        <v>4</v>
      </c>
      <c r="D21" s="125">
        <v>3</v>
      </c>
      <c r="E21" s="125">
        <v>2</v>
      </c>
      <c r="F21" s="125">
        <v>1</v>
      </c>
      <c r="G21" s="156">
        <v>5</v>
      </c>
      <c r="H21" s="125">
        <v>4</v>
      </c>
      <c r="I21" s="125">
        <v>3</v>
      </c>
      <c r="J21" s="125">
        <v>2</v>
      </c>
      <c r="K21" s="125">
        <v>1</v>
      </c>
      <c r="L21" s="156">
        <v>5</v>
      </c>
      <c r="M21" s="125">
        <v>4</v>
      </c>
      <c r="N21" s="125">
        <v>3</v>
      </c>
      <c r="O21" s="125">
        <v>2</v>
      </c>
      <c r="P21" s="125">
        <v>1</v>
      </c>
      <c r="Q21" s="125">
        <v>5</v>
      </c>
      <c r="R21" s="125">
        <v>4</v>
      </c>
      <c r="S21" s="125">
        <v>3</v>
      </c>
      <c r="T21" s="125">
        <v>2</v>
      </c>
      <c r="U21" s="125">
        <v>1</v>
      </c>
      <c r="V21" s="125">
        <v>5</v>
      </c>
      <c r="W21" s="125">
        <v>4</v>
      </c>
      <c r="X21" s="125">
        <v>3</v>
      </c>
      <c r="Y21" s="125">
        <v>2</v>
      </c>
      <c r="Z21" s="125">
        <v>1</v>
      </c>
      <c r="AA21" s="158">
        <v>15</v>
      </c>
      <c r="AB21" s="158">
        <v>15</v>
      </c>
      <c r="AC21" s="158">
        <f t="shared" si="3"/>
        <v>15</v>
      </c>
      <c r="AD21" s="173">
        <f t="shared" si="4"/>
        <v>5.9405940594059403E-2</v>
      </c>
      <c r="AE21" s="172">
        <f t="shared" si="5"/>
        <v>3.564356435643564</v>
      </c>
      <c r="AF21" s="172">
        <f t="shared" si="6"/>
        <v>5.9405940594059405</v>
      </c>
      <c r="AG21" s="172">
        <f t="shared" si="7"/>
        <v>42.772277227722768</v>
      </c>
    </row>
    <row r="22" spans="1:33" ht="23.25" x14ac:dyDescent="0.5">
      <c r="A22" s="124" t="str">
        <f>duty_C</f>
        <v>การตรวจติดตามพนักงาน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58"/>
      <c r="AB22" s="158"/>
      <c r="AC22" s="158"/>
      <c r="AD22" s="173"/>
      <c r="AE22" s="172"/>
      <c r="AF22" s="172"/>
      <c r="AG22" s="172"/>
    </row>
    <row r="23" spans="1:33" ht="23.25" x14ac:dyDescent="0.5">
      <c r="A23" s="127" t="str">
        <f>taskC1</f>
        <v>วางแผนการตรวจติดตามพนักงาน</v>
      </c>
      <c r="B23" s="156">
        <v>5</v>
      </c>
      <c r="C23" s="125">
        <v>4</v>
      </c>
      <c r="D23" s="125">
        <v>3</v>
      </c>
      <c r="E23" s="125">
        <v>2</v>
      </c>
      <c r="F23" s="125">
        <v>1</v>
      </c>
      <c r="G23" s="156">
        <v>5</v>
      </c>
      <c r="H23" s="125">
        <v>4</v>
      </c>
      <c r="I23" s="125">
        <v>3</v>
      </c>
      <c r="J23" s="125">
        <v>2</v>
      </c>
      <c r="K23" s="125">
        <v>1</v>
      </c>
      <c r="L23" s="125">
        <v>5</v>
      </c>
      <c r="M23" s="125">
        <v>4</v>
      </c>
      <c r="N23" s="156">
        <v>3</v>
      </c>
      <c r="O23" s="125">
        <v>2</v>
      </c>
      <c r="P23" s="125">
        <v>1</v>
      </c>
      <c r="Q23" s="125">
        <v>5</v>
      </c>
      <c r="R23" s="125">
        <v>4</v>
      </c>
      <c r="S23" s="125">
        <v>3</v>
      </c>
      <c r="T23" s="125">
        <v>2</v>
      </c>
      <c r="U23" s="125">
        <v>1</v>
      </c>
      <c r="V23" s="125">
        <v>5</v>
      </c>
      <c r="W23" s="125">
        <v>4</v>
      </c>
      <c r="X23" s="125">
        <v>3</v>
      </c>
      <c r="Y23" s="125">
        <v>2</v>
      </c>
      <c r="Z23" s="125">
        <v>1</v>
      </c>
      <c r="AA23" s="158">
        <v>13</v>
      </c>
      <c r="AB23" s="158">
        <v>11</v>
      </c>
      <c r="AC23" s="158">
        <f t="shared" si="3"/>
        <v>12</v>
      </c>
      <c r="AD23" s="173">
        <f t="shared" si="4"/>
        <v>4.7524752475247525E-2</v>
      </c>
      <c r="AE23" s="172">
        <f>$AE$6*AD23</f>
        <v>2.8514851485148514</v>
      </c>
      <c r="AF23" s="172">
        <f>$AF$6*AD23</f>
        <v>4.7524752475247523</v>
      </c>
      <c r="AG23" s="172">
        <f>$AG$6*AD23</f>
        <v>34.21782178217822</v>
      </c>
    </row>
    <row r="24" spans="1:33" ht="23.25" x14ac:dyDescent="0.5">
      <c r="A24" s="127" t="str">
        <f>taskC2</f>
        <v>ตรวจติดตามพนักงานใหม่รายสัปดาห์</v>
      </c>
      <c r="B24" s="156">
        <v>5</v>
      </c>
      <c r="C24" s="125">
        <v>4</v>
      </c>
      <c r="D24" s="125">
        <v>3</v>
      </c>
      <c r="E24" s="125">
        <v>2</v>
      </c>
      <c r="F24" s="125">
        <v>1</v>
      </c>
      <c r="G24" s="156">
        <v>5</v>
      </c>
      <c r="H24" s="125">
        <v>4</v>
      </c>
      <c r="I24" s="125">
        <v>3</v>
      </c>
      <c r="J24" s="125">
        <v>2</v>
      </c>
      <c r="K24" s="125">
        <v>1</v>
      </c>
      <c r="L24" s="125">
        <v>5</v>
      </c>
      <c r="M24" s="156">
        <v>4</v>
      </c>
      <c r="N24" s="125">
        <v>3</v>
      </c>
      <c r="O24" s="125">
        <v>2</v>
      </c>
      <c r="P24" s="125">
        <v>1</v>
      </c>
      <c r="Q24" s="125">
        <v>5</v>
      </c>
      <c r="R24" s="125">
        <v>4</v>
      </c>
      <c r="S24" s="125">
        <v>3</v>
      </c>
      <c r="T24" s="125">
        <v>2</v>
      </c>
      <c r="U24" s="125">
        <v>1</v>
      </c>
      <c r="V24" s="125">
        <v>5</v>
      </c>
      <c r="W24" s="125">
        <v>4</v>
      </c>
      <c r="X24" s="125">
        <v>3</v>
      </c>
      <c r="Y24" s="125">
        <v>2</v>
      </c>
      <c r="Z24" s="125">
        <v>1</v>
      </c>
      <c r="AA24" s="158">
        <v>14</v>
      </c>
      <c r="AB24" s="158">
        <v>14</v>
      </c>
      <c r="AC24" s="158">
        <f t="shared" si="3"/>
        <v>14</v>
      </c>
      <c r="AD24" s="173">
        <f t="shared" si="4"/>
        <v>5.5445544554455446E-2</v>
      </c>
      <c r="AE24" s="172">
        <f>$AE$6*AD24</f>
        <v>3.3267326732673266</v>
      </c>
      <c r="AF24" s="172">
        <f>$AF$6*AD24</f>
        <v>5.544554455445545</v>
      </c>
      <c r="AG24" s="172">
        <f>$AG$6*AD24</f>
        <v>39.920792079207921</v>
      </c>
    </row>
    <row r="25" spans="1:33" ht="23.25" x14ac:dyDescent="0.5">
      <c r="A25" s="127" t="str">
        <f>taskC3</f>
        <v>ตรวจติดตามพนักงานเก่ารายเดือน</v>
      </c>
      <c r="B25" s="125">
        <v>5</v>
      </c>
      <c r="C25" s="156">
        <v>4</v>
      </c>
      <c r="D25" s="125">
        <v>3</v>
      </c>
      <c r="E25" s="125">
        <v>2</v>
      </c>
      <c r="F25" s="125">
        <v>1</v>
      </c>
      <c r="G25" s="125">
        <v>5</v>
      </c>
      <c r="H25" s="156">
        <v>4</v>
      </c>
      <c r="I25" s="125">
        <v>3</v>
      </c>
      <c r="J25" s="125">
        <v>2</v>
      </c>
      <c r="K25" s="125">
        <v>1</v>
      </c>
      <c r="L25" s="125">
        <v>5</v>
      </c>
      <c r="M25" s="125">
        <v>4</v>
      </c>
      <c r="N25" s="156">
        <v>3</v>
      </c>
      <c r="O25" s="125">
        <v>2</v>
      </c>
      <c r="P25" s="125">
        <v>1</v>
      </c>
      <c r="Q25" s="125">
        <v>5</v>
      </c>
      <c r="R25" s="125">
        <v>4</v>
      </c>
      <c r="S25" s="125">
        <v>3</v>
      </c>
      <c r="T25" s="125">
        <v>2</v>
      </c>
      <c r="U25" s="125">
        <v>1</v>
      </c>
      <c r="V25" s="125">
        <v>5</v>
      </c>
      <c r="W25" s="125">
        <v>4</v>
      </c>
      <c r="X25" s="125">
        <v>3</v>
      </c>
      <c r="Y25" s="125">
        <v>2</v>
      </c>
      <c r="Z25" s="125">
        <v>1</v>
      </c>
      <c r="AA25" s="158">
        <v>11</v>
      </c>
      <c r="AB25" s="158">
        <v>11</v>
      </c>
      <c r="AC25" s="158">
        <f t="shared" si="3"/>
        <v>11</v>
      </c>
      <c r="AD25" s="173">
        <f t="shared" si="4"/>
        <v>4.3564356435643561E-2</v>
      </c>
      <c r="AE25" s="172">
        <f>$AE$6*AD25</f>
        <v>2.6138613861386135</v>
      </c>
      <c r="AF25" s="172">
        <f>$AF$6*AD25</f>
        <v>4.3564356435643559</v>
      </c>
      <c r="AG25" s="172">
        <f>$AG$6*AD25</f>
        <v>31.366336633663366</v>
      </c>
    </row>
    <row r="26" spans="1:33" ht="23.25" x14ac:dyDescent="0.5">
      <c r="A26" s="127" t="str">
        <f>taskC4</f>
        <v>รายงานผลการตรวจติดตามพนักงานประจำเดือน</v>
      </c>
      <c r="B26" s="156">
        <v>5</v>
      </c>
      <c r="C26" s="125">
        <v>4</v>
      </c>
      <c r="D26" s="125">
        <v>3</v>
      </c>
      <c r="E26" s="125">
        <v>2</v>
      </c>
      <c r="F26" s="125">
        <v>1</v>
      </c>
      <c r="G26" s="156">
        <v>5</v>
      </c>
      <c r="H26" s="125">
        <v>4</v>
      </c>
      <c r="I26" s="125">
        <v>3</v>
      </c>
      <c r="J26" s="125">
        <v>2</v>
      </c>
      <c r="K26" s="125">
        <v>1</v>
      </c>
      <c r="L26" s="125">
        <v>5</v>
      </c>
      <c r="M26" s="125">
        <v>4</v>
      </c>
      <c r="N26" s="156">
        <v>3</v>
      </c>
      <c r="O26" s="125">
        <v>2</v>
      </c>
      <c r="P26" s="125">
        <v>1</v>
      </c>
      <c r="Q26" s="125">
        <v>5</v>
      </c>
      <c r="R26" s="125">
        <v>4</v>
      </c>
      <c r="S26" s="125">
        <v>3</v>
      </c>
      <c r="T26" s="125">
        <v>2</v>
      </c>
      <c r="U26" s="125">
        <v>1</v>
      </c>
      <c r="V26" s="125">
        <v>5</v>
      </c>
      <c r="W26" s="125">
        <v>4</v>
      </c>
      <c r="X26" s="125">
        <v>3</v>
      </c>
      <c r="Y26" s="125">
        <v>2</v>
      </c>
      <c r="Z26" s="125">
        <v>1</v>
      </c>
      <c r="AA26" s="158">
        <v>13</v>
      </c>
      <c r="AB26" s="158">
        <v>13</v>
      </c>
      <c r="AC26" s="158">
        <f t="shared" si="3"/>
        <v>13</v>
      </c>
      <c r="AD26" s="173">
        <f t="shared" si="4"/>
        <v>5.1485148514851482E-2</v>
      </c>
      <c r="AE26" s="172">
        <f>$AE$6*AD26</f>
        <v>3.0891089108910887</v>
      </c>
      <c r="AF26" s="172">
        <f>$AF$6*AD26</f>
        <v>5.1485148514851486</v>
      </c>
      <c r="AG26" s="172">
        <f>$AG$6*AD26</f>
        <v>37.069306930693067</v>
      </c>
    </row>
    <row r="27" spans="1:33" ht="23.25" x14ac:dyDescent="0.5">
      <c r="A27" s="124" t="str">
        <f>duty_D</f>
        <v>การผลิตสื่อการฝึกอบรมพนักงาน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58"/>
      <c r="AB27" s="158"/>
      <c r="AC27" s="158"/>
      <c r="AD27" s="173"/>
      <c r="AE27" s="172"/>
      <c r="AF27" s="172"/>
      <c r="AG27" s="172"/>
    </row>
    <row r="28" spans="1:33" ht="23.25" x14ac:dyDescent="0.5">
      <c r="A28" s="127" t="str">
        <f>taskD1</f>
        <v>สร้างสื่อการสอนด้วยโปรแกรมเพาเวอร์พ้อยท์</v>
      </c>
      <c r="B28" s="156">
        <v>5</v>
      </c>
      <c r="C28" s="125">
        <v>4</v>
      </c>
      <c r="D28" s="125">
        <v>3</v>
      </c>
      <c r="E28" s="125">
        <v>2</v>
      </c>
      <c r="F28" s="125">
        <v>1</v>
      </c>
      <c r="G28" s="125">
        <v>5</v>
      </c>
      <c r="H28" s="156">
        <v>4</v>
      </c>
      <c r="I28" s="125">
        <v>3</v>
      </c>
      <c r="J28" s="125">
        <v>2</v>
      </c>
      <c r="K28" s="125">
        <v>1</v>
      </c>
      <c r="L28" s="156">
        <v>5</v>
      </c>
      <c r="M28" s="125">
        <v>4</v>
      </c>
      <c r="N28" s="125">
        <v>3</v>
      </c>
      <c r="O28" s="125">
        <v>2</v>
      </c>
      <c r="P28" s="125">
        <v>1</v>
      </c>
      <c r="Q28" s="125">
        <v>5</v>
      </c>
      <c r="R28" s="125">
        <v>4</v>
      </c>
      <c r="S28" s="125">
        <v>3</v>
      </c>
      <c r="T28" s="125">
        <v>2</v>
      </c>
      <c r="U28" s="125">
        <v>1</v>
      </c>
      <c r="V28" s="125">
        <v>5</v>
      </c>
      <c r="W28" s="125">
        <v>4</v>
      </c>
      <c r="X28" s="125">
        <v>3</v>
      </c>
      <c r="Y28" s="125">
        <v>2</v>
      </c>
      <c r="Z28" s="125">
        <v>1</v>
      </c>
      <c r="AA28" s="158">
        <v>14</v>
      </c>
      <c r="AB28" s="158">
        <v>14</v>
      </c>
      <c r="AC28" s="158">
        <f t="shared" si="3"/>
        <v>14</v>
      </c>
      <c r="AD28" s="173">
        <f t="shared" si="4"/>
        <v>5.5445544554455446E-2</v>
      </c>
      <c r="AE28" s="172">
        <f>$AE$6*AD28</f>
        <v>3.3267326732673266</v>
      </c>
      <c r="AF28" s="172">
        <f>$AF$6*AD28</f>
        <v>5.544554455445545</v>
      </c>
      <c r="AG28" s="172">
        <f>$AG$6*AD28</f>
        <v>39.920792079207921</v>
      </c>
    </row>
    <row r="29" spans="1:33" ht="23.25" x14ac:dyDescent="0.5">
      <c r="A29" s="127" t="str">
        <f>taskD2</f>
        <v>สร้างสื่อการสอนด้วยมัลติมีเดีย</v>
      </c>
      <c r="B29" s="156">
        <v>5</v>
      </c>
      <c r="C29" s="125">
        <v>4</v>
      </c>
      <c r="D29" s="125">
        <v>3</v>
      </c>
      <c r="E29" s="125">
        <v>2</v>
      </c>
      <c r="F29" s="125">
        <v>1</v>
      </c>
      <c r="G29" s="156">
        <v>5</v>
      </c>
      <c r="H29" s="125">
        <v>4</v>
      </c>
      <c r="I29" s="125">
        <v>3</v>
      </c>
      <c r="J29" s="125">
        <v>2</v>
      </c>
      <c r="K29" s="125">
        <v>1</v>
      </c>
      <c r="L29" s="156">
        <v>5</v>
      </c>
      <c r="M29" s="125">
        <v>4</v>
      </c>
      <c r="N29" s="125">
        <v>3</v>
      </c>
      <c r="O29" s="125">
        <v>2</v>
      </c>
      <c r="P29" s="125">
        <v>1</v>
      </c>
      <c r="Q29" s="125">
        <v>5</v>
      </c>
      <c r="R29" s="125">
        <v>4</v>
      </c>
      <c r="S29" s="125">
        <v>3</v>
      </c>
      <c r="T29" s="125">
        <v>2</v>
      </c>
      <c r="U29" s="125">
        <v>1</v>
      </c>
      <c r="V29" s="125">
        <v>5</v>
      </c>
      <c r="W29" s="125">
        <v>4</v>
      </c>
      <c r="X29" s="125">
        <v>3</v>
      </c>
      <c r="Y29" s="125">
        <v>2</v>
      </c>
      <c r="Z29" s="125">
        <v>1</v>
      </c>
      <c r="AA29" s="158">
        <v>15</v>
      </c>
      <c r="AB29" s="158">
        <v>15</v>
      </c>
      <c r="AC29" s="158">
        <f t="shared" si="3"/>
        <v>15</v>
      </c>
      <c r="AD29" s="173">
        <f t="shared" si="4"/>
        <v>5.9405940594059403E-2</v>
      </c>
      <c r="AE29" s="172">
        <f>$AE$6*AD29</f>
        <v>3.564356435643564</v>
      </c>
      <c r="AF29" s="172">
        <f>$AF$6*AD29</f>
        <v>5.9405940594059405</v>
      </c>
      <c r="AG29" s="172">
        <f>$AG$6*AD29</f>
        <v>42.772277227722768</v>
      </c>
    </row>
    <row r="30" spans="1:33" ht="23.25" x14ac:dyDescent="0.5">
      <c r="A30" s="127" t="str">
        <f>taskD3</f>
        <v>จัดทำคู่มือการปฏิบัติงาน</v>
      </c>
      <c r="B30" s="156">
        <v>5</v>
      </c>
      <c r="C30" s="125">
        <v>4</v>
      </c>
      <c r="D30" s="125">
        <v>3</v>
      </c>
      <c r="E30" s="125">
        <v>2</v>
      </c>
      <c r="F30" s="125">
        <v>1</v>
      </c>
      <c r="G30" s="156">
        <v>5</v>
      </c>
      <c r="H30" s="125">
        <v>4</v>
      </c>
      <c r="I30" s="125">
        <v>3</v>
      </c>
      <c r="J30" s="125">
        <v>2</v>
      </c>
      <c r="K30" s="125">
        <v>1</v>
      </c>
      <c r="L30" s="125">
        <v>5</v>
      </c>
      <c r="M30" s="125">
        <v>4</v>
      </c>
      <c r="N30" s="156">
        <v>3</v>
      </c>
      <c r="O30" s="125">
        <v>2</v>
      </c>
      <c r="P30" s="125">
        <v>1</v>
      </c>
      <c r="Q30" s="125">
        <v>5</v>
      </c>
      <c r="R30" s="125">
        <v>4</v>
      </c>
      <c r="S30" s="125">
        <v>3</v>
      </c>
      <c r="T30" s="125">
        <v>2</v>
      </c>
      <c r="U30" s="125">
        <v>1</v>
      </c>
      <c r="V30" s="125">
        <v>5</v>
      </c>
      <c r="W30" s="125">
        <v>4</v>
      </c>
      <c r="X30" s="125">
        <v>3</v>
      </c>
      <c r="Y30" s="125">
        <v>2</v>
      </c>
      <c r="Z30" s="125">
        <v>1</v>
      </c>
      <c r="AA30" s="158">
        <v>13</v>
      </c>
      <c r="AB30" s="158">
        <v>13</v>
      </c>
      <c r="AC30" s="158">
        <f t="shared" si="3"/>
        <v>13</v>
      </c>
      <c r="AD30" s="173">
        <f t="shared" si="4"/>
        <v>5.1485148514851482E-2</v>
      </c>
      <c r="AE30" s="172">
        <f>$AE$6*AD30</f>
        <v>3.0891089108910887</v>
      </c>
      <c r="AF30" s="172">
        <f>$AF$6*AD30</f>
        <v>5.1485148514851486</v>
      </c>
      <c r="AG30" s="172">
        <f>$AG$6*AD30</f>
        <v>37.069306930693067</v>
      </c>
    </row>
    <row r="31" spans="1:33" ht="23.25" x14ac:dyDescent="0.5">
      <c r="A31" s="127" t="str">
        <f>taskD4</f>
        <v>จัดทำบอร์ดความรู้ในการปฏิบัติงาน</v>
      </c>
      <c r="B31" s="125">
        <v>5</v>
      </c>
      <c r="C31" s="125">
        <v>4</v>
      </c>
      <c r="D31" s="156">
        <v>3</v>
      </c>
      <c r="E31" s="125">
        <v>2</v>
      </c>
      <c r="F31" s="125">
        <v>1</v>
      </c>
      <c r="G31" s="125">
        <v>5</v>
      </c>
      <c r="H31" s="125">
        <v>4</v>
      </c>
      <c r="I31" s="156">
        <v>3</v>
      </c>
      <c r="J31" s="125">
        <v>2</v>
      </c>
      <c r="K31" s="125">
        <v>1</v>
      </c>
      <c r="L31" s="125">
        <v>5</v>
      </c>
      <c r="M31" s="125">
        <v>4</v>
      </c>
      <c r="N31" s="156">
        <v>3</v>
      </c>
      <c r="O31" s="125">
        <v>2</v>
      </c>
      <c r="P31" s="125">
        <v>1</v>
      </c>
      <c r="Q31" s="125">
        <v>5</v>
      </c>
      <c r="R31" s="125">
        <v>4</v>
      </c>
      <c r="S31" s="125">
        <v>3</v>
      </c>
      <c r="T31" s="125">
        <v>2</v>
      </c>
      <c r="U31" s="125">
        <v>1</v>
      </c>
      <c r="V31" s="125">
        <v>5</v>
      </c>
      <c r="W31" s="125">
        <v>4</v>
      </c>
      <c r="X31" s="125">
        <v>3</v>
      </c>
      <c r="Y31" s="125">
        <v>2</v>
      </c>
      <c r="Z31" s="125">
        <v>1</v>
      </c>
      <c r="AA31" s="158">
        <v>9</v>
      </c>
      <c r="AB31" s="158">
        <v>9</v>
      </c>
      <c r="AC31" s="158">
        <f t="shared" si="3"/>
        <v>9</v>
      </c>
      <c r="AD31" s="173">
        <f t="shared" si="4"/>
        <v>3.5643564356435641E-2</v>
      </c>
      <c r="AE31" s="172">
        <f>$AE$6*AD31</f>
        <v>2.1386138613861383</v>
      </c>
      <c r="AF31" s="172">
        <f>$AF$6*AD31</f>
        <v>3.564356435643564</v>
      </c>
      <c r="AG31" s="172">
        <f>$AG$6*AD31</f>
        <v>25.663366336633661</v>
      </c>
    </row>
    <row r="35" spans="1:33" ht="26.25" x14ac:dyDescent="0.55000000000000004">
      <c r="A35" s="351" t="s">
        <v>45</v>
      </c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351"/>
      <c r="U35" s="351"/>
      <c r="V35" s="351"/>
      <c r="W35" s="351"/>
      <c r="X35" s="351"/>
      <c r="Y35" s="351"/>
      <c r="Z35" s="351"/>
      <c r="AA35" s="351"/>
      <c r="AB35" s="351"/>
      <c r="AC35" s="351"/>
    </row>
    <row r="36" spans="1:33" ht="26.25" x14ac:dyDescent="0.55000000000000004">
      <c r="A36" s="351" t="str">
        <f>"ตำแหน่ง   "&amp;position</f>
        <v>ตำแหน่ง   เจ้าหน้าที่ VSTM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351"/>
      <c r="U36" s="351"/>
      <c r="V36" s="351"/>
      <c r="W36" s="351"/>
      <c r="X36" s="351"/>
      <c r="Y36" s="351"/>
      <c r="Z36" s="351"/>
      <c r="AA36" s="351"/>
      <c r="AB36" s="351"/>
      <c r="AC36" s="351"/>
    </row>
    <row r="37" spans="1:33" x14ac:dyDescent="0.5">
      <c r="A37" s="352" t="s">
        <v>46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</row>
    <row r="38" spans="1:33" ht="21.75" customHeight="1" x14ac:dyDescent="0.5">
      <c r="A38" s="353" t="s">
        <v>47</v>
      </c>
      <c r="B38" s="356" t="s">
        <v>48</v>
      </c>
      <c r="C38" s="356"/>
      <c r="D38" s="356"/>
      <c r="E38" s="356"/>
      <c r="F38" s="356"/>
      <c r="G38" s="356" t="s">
        <v>49</v>
      </c>
      <c r="H38" s="356"/>
      <c r="I38" s="356"/>
      <c r="J38" s="356"/>
      <c r="K38" s="356"/>
      <c r="L38" s="357" t="s">
        <v>50</v>
      </c>
      <c r="M38" s="356"/>
      <c r="N38" s="356"/>
      <c r="O38" s="356"/>
      <c r="P38" s="356"/>
      <c r="Q38" s="356" t="s">
        <v>51</v>
      </c>
      <c r="R38" s="356"/>
      <c r="S38" s="356"/>
      <c r="T38" s="356"/>
      <c r="U38" s="356"/>
      <c r="V38" s="356" t="s">
        <v>52</v>
      </c>
      <c r="W38" s="356"/>
      <c r="X38" s="356"/>
      <c r="Y38" s="356"/>
      <c r="Z38" s="356"/>
      <c r="AA38" s="357" t="s">
        <v>53</v>
      </c>
      <c r="AB38" s="170"/>
      <c r="AC38" s="170"/>
      <c r="AD38" s="400" t="s">
        <v>57</v>
      </c>
      <c r="AE38" s="346" t="s">
        <v>55</v>
      </c>
      <c r="AF38" s="346" t="s">
        <v>56</v>
      </c>
      <c r="AG38" s="346" t="s">
        <v>57</v>
      </c>
    </row>
    <row r="39" spans="1:33" x14ac:dyDescent="0.5">
      <c r="A39" s="354"/>
      <c r="B39" s="348" t="s">
        <v>58</v>
      </c>
      <c r="C39" s="349"/>
      <c r="D39" s="349"/>
      <c r="E39" s="349"/>
      <c r="F39" s="350"/>
      <c r="G39" s="348" t="s">
        <v>58</v>
      </c>
      <c r="H39" s="349"/>
      <c r="I39" s="349"/>
      <c r="J39" s="349"/>
      <c r="K39" s="350"/>
      <c r="L39" s="348" t="s">
        <v>58</v>
      </c>
      <c r="M39" s="349"/>
      <c r="N39" s="349"/>
      <c r="O39" s="349"/>
      <c r="P39" s="350"/>
      <c r="Q39" s="348" t="s">
        <v>58</v>
      </c>
      <c r="R39" s="349"/>
      <c r="S39" s="349"/>
      <c r="T39" s="349"/>
      <c r="U39" s="350"/>
      <c r="V39" s="348" t="s">
        <v>58</v>
      </c>
      <c r="W39" s="349"/>
      <c r="X39" s="349"/>
      <c r="Y39" s="349"/>
      <c r="Z39" s="350"/>
      <c r="AA39" s="357"/>
      <c r="AB39" s="170"/>
      <c r="AC39" s="170"/>
      <c r="AD39" s="401"/>
      <c r="AE39" s="347"/>
      <c r="AF39" s="347"/>
      <c r="AG39" s="347"/>
    </row>
    <row r="40" spans="1:33" x14ac:dyDescent="0.5">
      <c r="A40" s="355"/>
      <c r="B40" s="153">
        <v>5</v>
      </c>
      <c r="C40" s="153">
        <v>4</v>
      </c>
      <c r="D40" s="153">
        <v>3</v>
      </c>
      <c r="E40" s="153">
        <v>2</v>
      </c>
      <c r="F40" s="153">
        <v>1</v>
      </c>
      <c r="G40" s="153">
        <v>5</v>
      </c>
      <c r="H40" s="153">
        <v>4</v>
      </c>
      <c r="I40" s="153">
        <v>3</v>
      </c>
      <c r="J40" s="153">
        <v>2</v>
      </c>
      <c r="K40" s="153">
        <v>1</v>
      </c>
      <c r="L40" s="153">
        <v>5</v>
      </c>
      <c r="M40" s="153">
        <v>4</v>
      </c>
      <c r="N40" s="153">
        <v>3</v>
      </c>
      <c r="O40" s="153">
        <v>2</v>
      </c>
      <c r="P40" s="153">
        <v>1</v>
      </c>
      <c r="Q40" s="153">
        <v>5</v>
      </c>
      <c r="R40" s="153">
        <v>4</v>
      </c>
      <c r="S40" s="153">
        <v>3</v>
      </c>
      <c r="T40" s="153">
        <v>2</v>
      </c>
      <c r="U40" s="153">
        <v>1</v>
      </c>
      <c r="V40" s="153">
        <v>5</v>
      </c>
      <c r="W40" s="153">
        <v>4</v>
      </c>
      <c r="X40" s="153">
        <v>3</v>
      </c>
      <c r="Y40" s="153">
        <v>2</v>
      </c>
      <c r="Z40" s="153">
        <v>1</v>
      </c>
      <c r="AA40" s="154"/>
      <c r="AB40" s="170"/>
      <c r="AC40" s="170"/>
      <c r="AD40" s="175">
        <f>12*60</f>
        <v>720</v>
      </c>
      <c r="AE40" s="123">
        <v>60</v>
      </c>
      <c r="AF40" s="123">
        <v>100</v>
      </c>
      <c r="AG40" s="123">
        <f>12*60</f>
        <v>720</v>
      </c>
    </row>
    <row r="41" spans="1:33" ht="23.25" x14ac:dyDescent="0.5">
      <c r="A41" s="128" t="s">
        <v>59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9">
        <f>SUM(AA42:AA65)</f>
        <v>251</v>
      </c>
      <c r="AB41" s="129"/>
      <c r="AC41" s="129"/>
      <c r="AD41" s="178">
        <f>SUM(AD43:AD65)</f>
        <v>0</v>
      </c>
      <c r="AE41" s="130">
        <f>SUM(AE43:AE65)</f>
        <v>0</v>
      </c>
      <c r="AF41" s="130">
        <f>SUM(AF43:AF65)</f>
        <v>0</v>
      </c>
      <c r="AG41" s="130">
        <f>SUM(AG43:AG65)</f>
        <v>0</v>
      </c>
    </row>
    <row r="42" spans="1:33" ht="23.25" x14ac:dyDescent="0.5">
      <c r="A42" s="124" t="str">
        <f>duty_A</f>
        <v>การรับพนักงานใหม่</v>
      </c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58"/>
      <c r="AB42" s="158"/>
      <c r="AC42" s="158"/>
      <c r="AD42" s="179"/>
      <c r="AE42" s="126"/>
      <c r="AF42" s="126"/>
      <c r="AG42" s="126"/>
    </row>
    <row r="43" spans="1:33" ht="23.25" x14ac:dyDescent="0.5">
      <c r="A43" s="127" t="str">
        <f>taskA1</f>
        <v>เตรียมเอกสารแบบทดสอบพนักงานใหม่</v>
      </c>
      <c r="B43" s="125">
        <v>5</v>
      </c>
      <c r="C43" s="125">
        <v>4</v>
      </c>
      <c r="D43" s="157">
        <v>3</v>
      </c>
      <c r="E43" s="125">
        <v>2</v>
      </c>
      <c r="F43" s="125">
        <v>1</v>
      </c>
      <c r="G43" s="125">
        <v>5</v>
      </c>
      <c r="H43" s="125">
        <v>4</v>
      </c>
      <c r="I43" s="157">
        <v>3</v>
      </c>
      <c r="J43" s="125">
        <v>2</v>
      </c>
      <c r="K43" s="125">
        <v>1</v>
      </c>
      <c r="L43" s="125">
        <v>5</v>
      </c>
      <c r="M43" s="125">
        <v>4</v>
      </c>
      <c r="N43" s="125">
        <v>3</v>
      </c>
      <c r="O43" s="157">
        <v>2</v>
      </c>
      <c r="P43" s="125">
        <v>1</v>
      </c>
      <c r="Q43" s="125">
        <v>5</v>
      </c>
      <c r="R43" s="125">
        <v>4</v>
      </c>
      <c r="S43" s="125">
        <v>3</v>
      </c>
      <c r="T43" s="125">
        <v>2</v>
      </c>
      <c r="U43" s="125">
        <v>1</v>
      </c>
      <c r="V43" s="125">
        <v>5</v>
      </c>
      <c r="W43" s="125">
        <v>4</v>
      </c>
      <c r="X43" s="125">
        <v>3</v>
      </c>
      <c r="Y43" s="125">
        <v>2</v>
      </c>
      <c r="Z43" s="125">
        <v>1</v>
      </c>
      <c r="AA43" s="158">
        <v>8</v>
      </c>
      <c r="AB43" s="158"/>
      <c r="AC43" s="158"/>
      <c r="AD43" s="180"/>
      <c r="AE43" s="149"/>
      <c r="AF43" s="149"/>
      <c r="AG43" s="150"/>
    </row>
    <row r="44" spans="1:33" ht="23.25" x14ac:dyDescent="0.5">
      <c r="A44" s="127" t="str">
        <f>taskA2</f>
        <v>ทดสอบภาคทฤษฎีพนักงานใหม่</v>
      </c>
      <c r="B44" s="157">
        <v>5</v>
      </c>
      <c r="C44" s="125">
        <v>4</v>
      </c>
      <c r="D44" s="125">
        <v>3</v>
      </c>
      <c r="E44" s="125">
        <v>2</v>
      </c>
      <c r="F44" s="125">
        <v>1</v>
      </c>
      <c r="G44" s="157">
        <v>5</v>
      </c>
      <c r="H44" s="125">
        <v>4</v>
      </c>
      <c r="I44" s="125">
        <v>3</v>
      </c>
      <c r="J44" s="125">
        <v>2</v>
      </c>
      <c r="K44" s="125">
        <v>1</v>
      </c>
      <c r="L44" s="125">
        <v>5</v>
      </c>
      <c r="M44" s="125">
        <v>4</v>
      </c>
      <c r="N44" s="125">
        <v>3</v>
      </c>
      <c r="O44" s="157">
        <v>2</v>
      </c>
      <c r="P44" s="125">
        <v>1</v>
      </c>
      <c r="Q44" s="125">
        <v>5</v>
      </c>
      <c r="R44" s="125">
        <v>4</v>
      </c>
      <c r="S44" s="125">
        <v>3</v>
      </c>
      <c r="T44" s="125">
        <v>2</v>
      </c>
      <c r="U44" s="125">
        <v>1</v>
      </c>
      <c r="V44" s="125">
        <v>5</v>
      </c>
      <c r="W44" s="125">
        <v>4</v>
      </c>
      <c r="X44" s="125">
        <v>3</v>
      </c>
      <c r="Y44" s="125">
        <v>2</v>
      </c>
      <c r="Z44" s="125">
        <v>1</v>
      </c>
      <c r="AA44" s="158">
        <v>12</v>
      </c>
      <c r="AB44" s="158"/>
      <c r="AC44" s="158"/>
      <c r="AD44" s="180"/>
      <c r="AE44" s="149"/>
      <c r="AF44" s="149"/>
      <c r="AG44" s="150"/>
    </row>
    <row r="45" spans="1:33" ht="23.25" x14ac:dyDescent="0.5">
      <c r="A45" s="127" t="str">
        <f>taskA3</f>
        <v>ทดสอบภาคปฏิบัติพนักงานใหม่</v>
      </c>
      <c r="B45" s="157">
        <v>5</v>
      </c>
      <c r="C45" s="125">
        <v>4</v>
      </c>
      <c r="D45" s="125">
        <v>3</v>
      </c>
      <c r="E45" s="125">
        <v>2</v>
      </c>
      <c r="F45" s="125">
        <v>1</v>
      </c>
      <c r="G45" s="157">
        <v>5</v>
      </c>
      <c r="H45" s="125">
        <v>4</v>
      </c>
      <c r="I45" s="125">
        <v>3</v>
      </c>
      <c r="J45" s="125">
        <v>2</v>
      </c>
      <c r="K45" s="125">
        <v>1</v>
      </c>
      <c r="L45" s="125">
        <v>5</v>
      </c>
      <c r="M45" s="125">
        <v>4</v>
      </c>
      <c r="N45" s="125">
        <v>3</v>
      </c>
      <c r="O45" s="157">
        <v>2</v>
      </c>
      <c r="P45" s="125">
        <v>1</v>
      </c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58">
        <v>12</v>
      </c>
      <c r="AB45" s="158"/>
      <c r="AC45" s="158"/>
      <c r="AD45" s="180"/>
      <c r="AE45" s="149"/>
      <c r="AF45" s="149"/>
      <c r="AG45" s="150"/>
    </row>
    <row r="46" spans="1:33" ht="23.25" x14ac:dyDescent="0.5">
      <c r="A46" s="127" t="str">
        <f>taskA4</f>
        <v>สัมภาษณ์พนักงานใหม่</v>
      </c>
      <c r="B46" s="157">
        <v>5</v>
      </c>
      <c r="C46" s="125">
        <v>4</v>
      </c>
      <c r="D46" s="125">
        <v>3</v>
      </c>
      <c r="E46" s="125">
        <v>2</v>
      </c>
      <c r="F46" s="125">
        <v>1</v>
      </c>
      <c r="G46" s="157">
        <v>5</v>
      </c>
      <c r="H46" s="125">
        <v>4</v>
      </c>
      <c r="I46" s="125">
        <v>3</v>
      </c>
      <c r="J46" s="125">
        <v>2</v>
      </c>
      <c r="K46" s="125">
        <v>1</v>
      </c>
      <c r="L46" s="157">
        <v>5</v>
      </c>
      <c r="M46" s="125">
        <v>4</v>
      </c>
      <c r="N46" s="125">
        <v>3</v>
      </c>
      <c r="O46" s="125">
        <v>2</v>
      </c>
      <c r="P46" s="125">
        <v>1</v>
      </c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58">
        <v>15</v>
      </c>
      <c r="AB46" s="158"/>
      <c r="AC46" s="158"/>
      <c r="AD46" s="180"/>
      <c r="AE46" s="149"/>
      <c r="AF46" s="149"/>
      <c r="AG46" s="150"/>
    </row>
    <row r="47" spans="1:33" ht="23.25" x14ac:dyDescent="0.5">
      <c r="A47" s="127" t="str">
        <f>taskA5</f>
        <v>สรุปผลการทดสอบพนักงานใหม่</v>
      </c>
      <c r="B47" s="157">
        <v>5</v>
      </c>
      <c r="C47" s="125">
        <v>4</v>
      </c>
      <c r="D47" s="125">
        <v>3</v>
      </c>
      <c r="E47" s="125">
        <v>2</v>
      </c>
      <c r="F47" s="125">
        <v>1</v>
      </c>
      <c r="G47" s="157">
        <v>5</v>
      </c>
      <c r="H47" s="125">
        <v>4</v>
      </c>
      <c r="I47" s="125">
        <v>3</v>
      </c>
      <c r="J47" s="125">
        <v>2</v>
      </c>
      <c r="K47" s="125">
        <v>1</v>
      </c>
      <c r="L47" s="125">
        <v>5</v>
      </c>
      <c r="M47" s="125">
        <v>4</v>
      </c>
      <c r="N47" s="157">
        <v>3</v>
      </c>
      <c r="O47" s="125">
        <v>2</v>
      </c>
      <c r="P47" s="125">
        <v>1</v>
      </c>
      <c r="Q47" s="125">
        <v>5</v>
      </c>
      <c r="R47" s="125">
        <v>4</v>
      </c>
      <c r="S47" s="125">
        <v>3</v>
      </c>
      <c r="T47" s="125">
        <v>2</v>
      </c>
      <c r="U47" s="125">
        <v>1</v>
      </c>
      <c r="V47" s="125">
        <v>5</v>
      </c>
      <c r="W47" s="125">
        <v>4</v>
      </c>
      <c r="X47" s="125">
        <v>3</v>
      </c>
      <c r="Y47" s="125">
        <v>2</v>
      </c>
      <c r="Z47" s="125">
        <v>1</v>
      </c>
      <c r="AA47" s="158">
        <v>13</v>
      </c>
      <c r="AB47" s="158"/>
      <c r="AC47" s="158"/>
      <c r="AD47" s="180"/>
      <c r="AE47" s="149"/>
      <c r="AF47" s="149"/>
      <c r="AG47" s="150"/>
    </row>
    <row r="48" spans="1:33" ht="23.25" x14ac:dyDescent="0.5">
      <c r="A48" s="127" t="str">
        <f>taskA6</f>
        <v>แจ้งพนักงานใหม่เข้ารับการอบรม</v>
      </c>
      <c r="B48" s="157">
        <v>5</v>
      </c>
      <c r="C48" s="125">
        <v>4</v>
      </c>
      <c r="D48" s="125">
        <v>3</v>
      </c>
      <c r="E48" s="125">
        <v>2</v>
      </c>
      <c r="F48" s="125">
        <v>1</v>
      </c>
      <c r="G48" s="157">
        <v>5</v>
      </c>
      <c r="H48" s="125">
        <v>4</v>
      </c>
      <c r="I48" s="125">
        <v>3</v>
      </c>
      <c r="J48" s="125">
        <v>2</v>
      </c>
      <c r="K48" s="125">
        <v>1</v>
      </c>
      <c r="L48" s="125">
        <v>5</v>
      </c>
      <c r="M48" s="125">
        <v>4</v>
      </c>
      <c r="N48" s="125">
        <v>3</v>
      </c>
      <c r="O48" s="125">
        <v>2</v>
      </c>
      <c r="P48" s="157">
        <v>1</v>
      </c>
      <c r="Q48" s="125">
        <v>5</v>
      </c>
      <c r="R48" s="125">
        <v>4</v>
      </c>
      <c r="S48" s="125">
        <v>3</v>
      </c>
      <c r="T48" s="125">
        <v>2</v>
      </c>
      <c r="U48" s="125">
        <v>1</v>
      </c>
      <c r="V48" s="125">
        <v>5</v>
      </c>
      <c r="W48" s="125">
        <v>4</v>
      </c>
      <c r="X48" s="125">
        <v>3</v>
      </c>
      <c r="Y48" s="125">
        <v>2</v>
      </c>
      <c r="Z48" s="125">
        <v>1</v>
      </c>
      <c r="AA48" s="158">
        <v>11</v>
      </c>
      <c r="AB48" s="158"/>
      <c r="AC48" s="158"/>
      <c r="AD48" s="180"/>
      <c r="AE48" s="149"/>
      <c r="AF48" s="149"/>
      <c r="AG48" s="150"/>
    </row>
    <row r="49" spans="1:33" ht="23.25" x14ac:dyDescent="0.5">
      <c r="A49" s="124" t="str">
        <f>duty_B</f>
        <v>การฝึกอบรมพนักงาน</v>
      </c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58"/>
      <c r="AB49" s="158"/>
      <c r="AC49" s="158"/>
      <c r="AD49" s="180"/>
      <c r="AE49" s="149"/>
      <c r="AF49" s="149"/>
      <c r="AG49" s="150"/>
    </row>
    <row r="50" spans="1:33" ht="23.25" x14ac:dyDescent="0.5">
      <c r="A50" s="127" t="str">
        <f>taskB1</f>
        <v>วางแผนการฝึกอบรมพนักงาน</v>
      </c>
      <c r="B50" s="157">
        <v>5</v>
      </c>
      <c r="C50" s="125">
        <v>4</v>
      </c>
      <c r="D50" s="125">
        <v>3</v>
      </c>
      <c r="E50" s="125">
        <v>2</v>
      </c>
      <c r="F50" s="125">
        <v>1</v>
      </c>
      <c r="G50" s="157">
        <v>5</v>
      </c>
      <c r="H50" s="125">
        <v>4</v>
      </c>
      <c r="I50" s="125">
        <v>3</v>
      </c>
      <c r="J50" s="125">
        <v>2</v>
      </c>
      <c r="K50" s="125">
        <v>1</v>
      </c>
      <c r="L50" s="125">
        <v>5</v>
      </c>
      <c r="M50" s="125">
        <v>4</v>
      </c>
      <c r="N50" s="157">
        <v>3</v>
      </c>
      <c r="O50" s="125">
        <v>2</v>
      </c>
      <c r="P50" s="125">
        <v>1</v>
      </c>
      <c r="Q50" s="125">
        <v>5</v>
      </c>
      <c r="R50" s="125">
        <v>4</v>
      </c>
      <c r="S50" s="125">
        <v>3</v>
      </c>
      <c r="T50" s="125">
        <v>2</v>
      </c>
      <c r="U50" s="125">
        <v>1</v>
      </c>
      <c r="V50" s="125">
        <v>5</v>
      </c>
      <c r="W50" s="125">
        <v>4</v>
      </c>
      <c r="X50" s="125">
        <v>3</v>
      </c>
      <c r="Y50" s="125">
        <v>2</v>
      </c>
      <c r="Z50" s="125">
        <v>1</v>
      </c>
      <c r="AA50" s="158">
        <v>13</v>
      </c>
      <c r="AB50" s="158"/>
      <c r="AC50" s="158"/>
      <c r="AD50" s="180"/>
      <c r="AE50" s="149"/>
      <c r="AF50" s="149"/>
      <c r="AG50" s="150"/>
    </row>
    <row r="51" spans="1:33" ht="23.25" x14ac:dyDescent="0.5">
      <c r="A51" s="127" t="str">
        <f>taskB2</f>
        <v>เตรียมอุปกรณ์ในการฝึกอบรมพนักงาน</v>
      </c>
      <c r="B51" s="157">
        <v>5</v>
      </c>
      <c r="C51" s="125">
        <v>4</v>
      </c>
      <c r="D51" s="125">
        <v>3</v>
      </c>
      <c r="E51" s="125">
        <v>2</v>
      </c>
      <c r="F51" s="125">
        <v>1</v>
      </c>
      <c r="G51" s="157">
        <v>5</v>
      </c>
      <c r="H51" s="125">
        <v>4</v>
      </c>
      <c r="I51" s="125">
        <v>3</v>
      </c>
      <c r="J51" s="125">
        <v>2</v>
      </c>
      <c r="K51" s="125">
        <v>1</v>
      </c>
      <c r="L51" s="125">
        <v>5</v>
      </c>
      <c r="M51" s="125">
        <v>4</v>
      </c>
      <c r="N51" s="157">
        <v>3</v>
      </c>
      <c r="O51" s="125">
        <v>2</v>
      </c>
      <c r="P51" s="125">
        <v>1</v>
      </c>
      <c r="Q51" s="125">
        <v>5</v>
      </c>
      <c r="R51" s="125">
        <v>4</v>
      </c>
      <c r="S51" s="125">
        <v>3</v>
      </c>
      <c r="T51" s="125">
        <v>2</v>
      </c>
      <c r="U51" s="125">
        <v>1</v>
      </c>
      <c r="V51" s="125">
        <v>5</v>
      </c>
      <c r="W51" s="125">
        <v>4</v>
      </c>
      <c r="X51" s="125">
        <v>3</v>
      </c>
      <c r="Y51" s="125">
        <v>2</v>
      </c>
      <c r="Z51" s="125">
        <v>1</v>
      </c>
      <c r="AA51" s="158">
        <v>13</v>
      </c>
      <c r="AB51" s="158"/>
      <c r="AC51" s="158"/>
      <c r="AD51" s="180"/>
      <c r="AE51" s="149"/>
      <c r="AF51" s="149"/>
      <c r="AG51" s="150"/>
    </row>
    <row r="52" spans="1:33" ht="23.25" x14ac:dyDescent="0.5">
      <c r="A52" s="127" t="str">
        <f>taskB3</f>
        <v>ฝึกอบรมภาคทฤษฎีพนักงาน</v>
      </c>
      <c r="B52" s="157">
        <v>5</v>
      </c>
      <c r="C52" s="125">
        <v>4</v>
      </c>
      <c r="D52" s="125">
        <v>3</v>
      </c>
      <c r="E52" s="125">
        <v>2</v>
      </c>
      <c r="F52" s="125">
        <v>1</v>
      </c>
      <c r="G52" s="157">
        <v>5</v>
      </c>
      <c r="H52" s="125">
        <v>4</v>
      </c>
      <c r="I52" s="125">
        <v>3</v>
      </c>
      <c r="J52" s="125">
        <v>2</v>
      </c>
      <c r="K52" s="125">
        <v>1</v>
      </c>
      <c r="L52" s="125">
        <v>5</v>
      </c>
      <c r="M52" s="125">
        <v>4</v>
      </c>
      <c r="N52" s="157">
        <v>3</v>
      </c>
      <c r="O52" s="125">
        <v>2</v>
      </c>
      <c r="P52" s="125">
        <v>1</v>
      </c>
      <c r="Q52" s="125">
        <v>5</v>
      </c>
      <c r="R52" s="125">
        <v>4</v>
      </c>
      <c r="S52" s="125">
        <v>3</v>
      </c>
      <c r="T52" s="125">
        <v>2</v>
      </c>
      <c r="U52" s="125">
        <v>1</v>
      </c>
      <c r="V52" s="125">
        <v>5</v>
      </c>
      <c r="W52" s="125">
        <v>4</v>
      </c>
      <c r="X52" s="125">
        <v>3</v>
      </c>
      <c r="Y52" s="125">
        <v>2</v>
      </c>
      <c r="Z52" s="125">
        <v>1</v>
      </c>
      <c r="AA52" s="158">
        <v>13</v>
      </c>
      <c r="AB52" s="158"/>
      <c r="AC52" s="158"/>
      <c r="AD52" s="180"/>
      <c r="AE52" s="149"/>
      <c r="AF52" s="149"/>
      <c r="AG52" s="150"/>
    </row>
    <row r="53" spans="1:33" ht="23.25" x14ac:dyDescent="0.5">
      <c r="A53" s="127" t="str">
        <f>taskB4</f>
        <v>ฝึกภาคปฏิบัติพนักงาน</v>
      </c>
      <c r="B53" s="157">
        <v>5</v>
      </c>
      <c r="C53" s="125">
        <v>4</v>
      </c>
      <c r="D53" s="125">
        <v>3</v>
      </c>
      <c r="E53" s="125">
        <v>2</v>
      </c>
      <c r="F53" s="125">
        <v>1</v>
      </c>
      <c r="G53" s="157">
        <v>5</v>
      </c>
      <c r="H53" s="125">
        <v>4</v>
      </c>
      <c r="I53" s="125">
        <v>3</v>
      </c>
      <c r="J53" s="125">
        <v>2</v>
      </c>
      <c r="K53" s="125">
        <v>1</v>
      </c>
      <c r="L53" s="125">
        <v>5</v>
      </c>
      <c r="M53" s="157">
        <v>4</v>
      </c>
      <c r="N53" s="125">
        <v>3</v>
      </c>
      <c r="O53" s="125">
        <v>2</v>
      </c>
      <c r="P53" s="125">
        <v>1</v>
      </c>
      <c r="Q53" s="125">
        <v>5</v>
      </c>
      <c r="R53" s="125">
        <v>4</v>
      </c>
      <c r="S53" s="125">
        <v>3</v>
      </c>
      <c r="T53" s="125">
        <v>2</v>
      </c>
      <c r="U53" s="125">
        <v>1</v>
      </c>
      <c r="V53" s="125">
        <v>5</v>
      </c>
      <c r="W53" s="125">
        <v>4</v>
      </c>
      <c r="X53" s="125">
        <v>3</v>
      </c>
      <c r="Y53" s="125">
        <v>2</v>
      </c>
      <c r="Z53" s="125">
        <v>1</v>
      </c>
      <c r="AA53" s="158">
        <v>14</v>
      </c>
      <c r="AB53" s="158"/>
      <c r="AC53" s="158"/>
      <c r="AD53" s="180"/>
      <c r="AE53" s="149"/>
      <c r="AF53" s="149"/>
      <c r="AG53" s="150"/>
    </row>
    <row r="54" spans="1:33" ht="23.25" x14ac:dyDescent="0.5">
      <c r="A54" s="127" t="str">
        <f>taskB5</f>
        <v>ส่งพนักงานเข้าไลน์การผลิต</v>
      </c>
      <c r="B54" s="157">
        <v>5</v>
      </c>
      <c r="C54" s="125">
        <v>4</v>
      </c>
      <c r="D54" s="125">
        <v>3</v>
      </c>
      <c r="E54" s="125">
        <v>2</v>
      </c>
      <c r="F54" s="125">
        <v>1</v>
      </c>
      <c r="G54" s="157">
        <v>5</v>
      </c>
      <c r="H54" s="125">
        <v>4</v>
      </c>
      <c r="I54" s="125">
        <v>3</v>
      </c>
      <c r="J54" s="125">
        <v>2</v>
      </c>
      <c r="K54" s="125">
        <v>1</v>
      </c>
      <c r="L54" s="125">
        <v>5</v>
      </c>
      <c r="M54" s="125">
        <v>4</v>
      </c>
      <c r="N54" s="125">
        <v>3</v>
      </c>
      <c r="O54" s="157">
        <v>2</v>
      </c>
      <c r="P54" s="125">
        <v>1</v>
      </c>
      <c r="Q54" s="125">
        <v>5</v>
      </c>
      <c r="R54" s="125">
        <v>4</v>
      </c>
      <c r="S54" s="125">
        <v>3</v>
      </c>
      <c r="T54" s="125">
        <v>2</v>
      </c>
      <c r="U54" s="125">
        <v>1</v>
      </c>
      <c r="V54" s="125">
        <v>5</v>
      </c>
      <c r="W54" s="125">
        <v>4</v>
      </c>
      <c r="X54" s="125">
        <v>3</v>
      </c>
      <c r="Y54" s="125">
        <v>2</v>
      </c>
      <c r="Z54" s="125">
        <v>1</v>
      </c>
      <c r="AA54" s="158">
        <v>12</v>
      </c>
      <c r="AB54" s="158"/>
      <c r="AC54" s="158"/>
      <c r="AD54" s="180"/>
      <c r="AE54" s="149"/>
      <c r="AF54" s="149"/>
      <c r="AG54" s="150"/>
    </row>
    <row r="55" spans="1:33" ht="23.25" x14ac:dyDescent="0.5">
      <c r="A55" s="127" t="str">
        <f>taskB6</f>
        <v>Re-trainning พนักงานเก่า</v>
      </c>
      <c r="B55" s="157">
        <v>5</v>
      </c>
      <c r="C55" s="125">
        <v>4</v>
      </c>
      <c r="D55" s="125">
        <v>3</v>
      </c>
      <c r="E55" s="125">
        <v>2</v>
      </c>
      <c r="F55" s="125">
        <v>1</v>
      </c>
      <c r="G55" s="157">
        <v>5</v>
      </c>
      <c r="H55" s="125">
        <v>4</v>
      </c>
      <c r="I55" s="125">
        <v>3</v>
      </c>
      <c r="J55" s="125">
        <v>2</v>
      </c>
      <c r="K55" s="125">
        <v>1</v>
      </c>
      <c r="L55" s="157">
        <v>5</v>
      </c>
      <c r="M55" s="125">
        <v>4</v>
      </c>
      <c r="N55" s="125">
        <v>3</v>
      </c>
      <c r="O55" s="125">
        <v>2</v>
      </c>
      <c r="P55" s="125">
        <v>1</v>
      </c>
      <c r="Q55" s="125">
        <v>5</v>
      </c>
      <c r="R55" s="125">
        <v>4</v>
      </c>
      <c r="S55" s="125">
        <v>3</v>
      </c>
      <c r="T55" s="125">
        <v>2</v>
      </c>
      <c r="U55" s="125">
        <v>1</v>
      </c>
      <c r="V55" s="125">
        <v>5</v>
      </c>
      <c r="W55" s="125">
        <v>4</v>
      </c>
      <c r="X55" s="125">
        <v>3</v>
      </c>
      <c r="Y55" s="125">
        <v>2</v>
      </c>
      <c r="Z55" s="125">
        <v>1</v>
      </c>
      <c r="AA55" s="158">
        <v>15</v>
      </c>
      <c r="AB55" s="158"/>
      <c r="AC55" s="158"/>
      <c r="AD55" s="180"/>
      <c r="AE55" s="149"/>
      <c r="AF55" s="149"/>
      <c r="AG55" s="150"/>
    </row>
    <row r="56" spans="1:33" ht="23.25" x14ac:dyDescent="0.5">
      <c r="A56" s="124" t="str">
        <f>duty_C</f>
        <v>การตรวจติดตามพนักงาน</v>
      </c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58"/>
      <c r="AB56" s="158"/>
      <c r="AC56" s="158"/>
      <c r="AD56" s="180"/>
      <c r="AE56" s="149"/>
      <c r="AF56" s="149"/>
      <c r="AG56" s="150"/>
    </row>
    <row r="57" spans="1:33" ht="23.25" x14ac:dyDescent="0.5">
      <c r="A57" s="127" t="str">
        <f>taskC1</f>
        <v>วางแผนการตรวจติดตามพนักงาน</v>
      </c>
      <c r="B57" s="157">
        <v>5</v>
      </c>
      <c r="C57" s="125">
        <v>4</v>
      </c>
      <c r="D57" s="125">
        <v>3</v>
      </c>
      <c r="E57" s="125">
        <v>2</v>
      </c>
      <c r="F57" s="125">
        <v>1</v>
      </c>
      <c r="G57" s="125">
        <v>5</v>
      </c>
      <c r="H57" s="125">
        <v>4</v>
      </c>
      <c r="I57" s="157">
        <v>3</v>
      </c>
      <c r="J57" s="125">
        <v>2</v>
      </c>
      <c r="K57" s="125">
        <v>1</v>
      </c>
      <c r="L57" s="125">
        <v>5</v>
      </c>
      <c r="M57" s="125">
        <v>4</v>
      </c>
      <c r="N57" s="157">
        <v>3</v>
      </c>
      <c r="O57" s="125">
        <v>2</v>
      </c>
      <c r="P57" s="125">
        <v>1</v>
      </c>
      <c r="Q57" s="125">
        <v>5</v>
      </c>
      <c r="R57" s="125">
        <v>4</v>
      </c>
      <c r="S57" s="125">
        <v>3</v>
      </c>
      <c r="T57" s="125">
        <v>2</v>
      </c>
      <c r="U57" s="125">
        <v>1</v>
      </c>
      <c r="V57" s="125">
        <v>5</v>
      </c>
      <c r="W57" s="125">
        <v>4</v>
      </c>
      <c r="X57" s="125">
        <v>3</v>
      </c>
      <c r="Y57" s="125">
        <v>2</v>
      </c>
      <c r="Z57" s="125">
        <v>1</v>
      </c>
      <c r="AA57" s="158">
        <v>11</v>
      </c>
      <c r="AB57" s="158"/>
      <c r="AC57" s="158"/>
      <c r="AD57" s="180"/>
      <c r="AE57" s="149"/>
      <c r="AF57" s="149"/>
      <c r="AG57" s="150"/>
    </row>
    <row r="58" spans="1:33" ht="23.25" x14ac:dyDescent="0.5">
      <c r="A58" s="127" t="str">
        <f>taskC2</f>
        <v>ตรวจติดตามพนักงานใหม่รายสัปดาห์</v>
      </c>
      <c r="B58" s="157">
        <v>5</v>
      </c>
      <c r="C58" s="125">
        <v>4</v>
      </c>
      <c r="D58" s="125">
        <v>3</v>
      </c>
      <c r="E58" s="125">
        <v>2</v>
      </c>
      <c r="F58" s="125">
        <v>1</v>
      </c>
      <c r="G58" s="157">
        <v>5</v>
      </c>
      <c r="H58" s="125">
        <v>4</v>
      </c>
      <c r="I58" s="125">
        <v>3</v>
      </c>
      <c r="J58" s="125">
        <v>2</v>
      </c>
      <c r="K58" s="125">
        <v>1</v>
      </c>
      <c r="L58" s="125">
        <v>5</v>
      </c>
      <c r="M58" s="157">
        <v>4</v>
      </c>
      <c r="N58" s="125">
        <v>3</v>
      </c>
      <c r="O58" s="125">
        <v>2</v>
      </c>
      <c r="P58" s="125">
        <v>1</v>
      </c>
      <c r="Q58" s="125">
        <v>5</v>
      </c>
      <c r="R58" s="125">
        <v>4</v>
      </c>
      <c r="S58" s="125">
        <v>3</v>
      </c>
      <c r="T58" s="125">
        <v>2</v>
      </c>
      <c r="U58" s="125">
        <v>1</v>
      </c>
      <c r="V58" s="125">
        <v>5</v>
      </c>
      <c r="W58" s="125">
        <v>4</v>
      </c>
      <c r="X58" s="125">
        <v>3</v>
      </c>
      <c r="Y58" s="125">
        <v>2</v>
      </c>
      <c r="Z58" s="125">
        <v>1</v>
      </c>
      <c r="AA58" s="158">
        <v>14</v>
      </c>
      <c r="AB58" s="158"/>
      <c r="AC58" s="158"/>
      <c r="AD58" s="180"/>
      <c r="AE58" s="149"/>
      <c r="AF58" s="149"/>
      <c r="AG58" s="150"/>
    </row>
    <row r="59" spans="1:33" ht="23.25" x14ac:dyDescent="0.5">
      <c r="A59" s="127" t="str">
        <f>taskC3</f>
        <v>ตรวจติดตามพนักงานเก่ารายเดือน</v>
      </c>
      <c r="B59" s="125">
        <v>5</v>
      </c>
      <c r="C59" s="157">
        <v>4</v>
      </c>
      <c r="D59" s="125">
        <v>3</v>
      </c>
      <c r="E59" s="125">
        <v>2</v>
      </c>
      <c r="F59" s="125">
        <v>1</v>
      </c>
      <c r="G59" s="125">
        <v>5</v>
      </c>
      <c r="H59" s="157">
        <v>4</v>
      </c>
      <c r="I59" s="125">
        <v>3</v>
      </c>
      <c r="J59" s="125">
        <v>2</v>
      </c>
      <c r="K59" s="125">
        <v>1</v>
      </c>
      <c r="L59" s="125">
        <v>5</v>
      </c>
      <c r="M59" s="125">
        <v>4</v>
      </c>
      <c r="N59" s="157">
        <v>3</v>
      </c>
      <c r="O59" s="125">
        <v>2</v>
      </c>
      <c r="P59" s="125">
        <v>1</v>
      </c>
      <c r="Q59" s="125">
        <v>5</v>
      </c>
      <c r="R59" s="125">
        <v>4</v>
      </c>
      <c r="S59" s="125">
        <v>3</v>
      </c>
      <c r="T59" s="125">
        <v>2</v>
      </c>
      <c r="U59" s="125">
        <v>1</v>
      </c>
      <c r="V59" s="125">
        <v>5</v>
      </c>
      <c r="W59" s="125">
        <v>4</v>
      </c>
      <c r="X59" s="125">
        <v>3</v>
      </c>
      <c r="Y59" s="125">
        <v>2</v>
      </c>
      <c r="Z59" s="125">
        <v>1</v>
      </c>
      <c r="AA59" s="158">
        <v>11</v>
      </c>
      <c r="AB59" s="158"/>
      <c r="AC59" s="158"/>
      <c r="AD59" s="180"/>
      <c r="AE59" s="149"/>
      <c r="AF59" s="149"/>
      <c r="AG59" s="150"/>
    </row>
    <row r="60" spans="1:33" ht="23.25" x14ac:dyDescent="0.5">
      <c r="A60" s="127" t="str">
        <f>taskC4</f>
        <v>รายงานผลการตรวจติดตามพนักงานประจำเดือน</v>
      </c>
      <c r="B60" s="157">
        <v>5</v>
      </c>
      <c r="C60" s="125">
        <v>4</v>
      </c>
      <c r="D60" s="125">
        <v>3</v>
      </c>
      <c r="E60" s="125">
        <v>2</v>
      </c>
      <c r="F60" s="125">
        <v>1</v>
      </c>
      <c r="G60" s="157">
        <v>5</v>
      </c>
      <c r="H60" s="125">
        <v>4</v>
      </c>
      <c r="I60" s="125">
        <v>3</v>
      </c>
      <c r="J60" s="125">
        <v>2</v>
      </c>
      <c r="K60" s="125">
        <v>1</v>
      </c>
      <c r="L60" s="125">
        <v>5</v>
      </c>
      <c r="M60" s="125">
        <v>4</v>
      </c>
      <c r="N60" s="157">
        <v>3</v>
      </c>
      <c r="O60" s="125">
        <v>2</v>
      </c>
      <c r="P60" s="125">
        <v>1</v>
      </c>
      <c r="Q60" s="125">
        <v>5</v>
      </c>
      <c r="R60" s="125">
        <v>4</v>
      </c>
      <c r="S60" s="125">
        <v>3</v>
      </c>
      <c r="T60" s="125">
        <v>2</v>
      </c>
      <c r="U60" s="125">
        <v>1</v>
      </c>
      <c r="V60" s="125">
        <v>5</v>
      </c>
      <c r="W60" s="125">
        <v>4</v>
      </c>
      <c r="X60" s="125">
        <v>3</v>
      </c>
      <c r="Y60" s="125">
        <v>2</v>
      </c>
      <c r="Z60" s="125">
        <v>1</v>
      </c>
      <c r="AA60" s="158">
        <v>13</v>
      </c>
      <c r="AB60" s="158"/>
      <c r="AC60" s="158"/>
      <c r="AD60" s="180"/>
      <c r="AE60" s="149"/>
      <c r="AF60" s="149"/>
      <c r="AG60" s="150"/>
    </row>
    <row r="61" spans="1:33" ht="23.25" x14ac:dyDescent="0.5">
      <c r="A61" s="124" t="str">
        <f>duty_D</f>
        <v>การผลิตสื่อการฝึกอบรมพนักงาน</v>
      </c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58"/>
      <c r="AB61" s="158"/>
      <c r="AC61" s="158"/>
      <c r="AD61" s="180"/>
      <c r="AE61" s="149"/>
      <c r="AF61" s="149"/>
      <c r="AG61" s="150"/>
    </row>
    <row r="62" spans="1:33" ht="23.25" x14ac:dyDescent="0.5">
      <c r="A62" s="127" t="str">
        <f>taskD1</f>
        <v>สร้างสื่อการสอนด้วยโปรแกรมเพาเวอร์พ้อยท์</v>
      </c>
      <c r="B62" s="157">
        <v>5</v>
      </c>
      <c r="C62" s="125">
        <v>4</v>
      </c>
      <c r="D62" s="125">
        <v>3</v>
      </c>
      <c r="E62" s="125">
        <v>2</v>
      </c>
      <c r="F62" s="125">
        <v>1</v>
      </c>
      <c r="G62" s="125">
        <v>5</v>
      </c>
      <c r="H62" s="157">
        <v>4</v>
      </c>
      <c r="I62" s="125">
        <v>3</v>
      </c>
      <c r="J62" s="125">
        <v>2</v>
      </c>
      <c r="K62" s="125">
        <v>1</v>
      </c>
      <c r="L62" s="157">
        <v>5</v>
      </c>
      <c r="M62" s="125">
        <v>4</v>
      </c>
      <c r="N62" s="125">
        <v>3</v>
      </c>
      <c r="O62" s="125">
        <v>2</v>
      </c>
      <c r="P62" s="125">
        <v>1</v>
      </c>
      <c r="Q62" s="125">
        <v>5</v>
      </c>
      <c r="R62" s="125">
        <v>4</v>
      </c>
      <c r="S62" s="125">
        <v>3</v>
      </c>
      <c r="T62" s="125">
        <v>2</v>
      </c>
      <c r="U62" s="125">
        <v>1</v>
      </c>
      <c r="V62" s="125">
        <v>5</v>
      </c>
      <c r="W62" s="125">
        <v>4</v>
      </c>
      <c r="X62" s="125">
        <v>3</v>
      </c>
      <c r="Y62" s="125">
        <v>2</v>
      </c>
      <c r="Z62" s="125">
        <v>1</v>
      </c>
      <c r="AA62" s="158">
        <v>14</v>
      </c>
      <c r="AB62" s="158"/>
      <c r="AC62" s="158"/>
      <c r="AD62" s="180"/>
      <c r="AE62" s="149"/>
      <c r="AF62" s="149"/>
      <c r="AG62" s="150"/>
    </row>
    <row r="63" spans="1:33" ht="23.25" x14ac:dyDescent="0.5">
      <c r="A63" s="127" t="str">
        <f>taskD2</f>
        <v>สร้างสื่อการสอนด้วยมัลติมีเดีย</v>
      </c>
      <c r="B63" s="157">
        <v>5</v>
      </c>
      <c r="C63" s="125">
        <v>4</v>
      </c>
      <c r="D63" s="125">
        <v>3</v>
      </c>
      <c r="E63" s="125">
        <v>2</v>
      </c>
      <c r="F63" s="125">
        <v>1</v>
      </c>
      <c r="G63" s="157">
        <v>5</v>
      </c>
      <c r="H63" s="125">
        <v>4</v>
      </c>
      <c r="I63" s="125">
        <v>3</v>
      </c>
      <c r="J63" s="125">
        <v>2</v>
      </c>
      <c r="K63" s="125">
        <v>1</v>
      </c>
      <c r="L63" s="157">
        <v>5</v>
      </c>
      <c r="M63" s="125">
        <v>4</v>
      </c>
      <c r="N63" s="125">
        <v>3</v>
      </c>
      <c r="O63" s="125">
        <v>2</v>
      </c>
      <c r="P63" s="125">
        <v>1</v>
      </c>
      <c r="Q63" s="125">
        <v>5</v>
      </c>
      <c r="R63" s="125">
        <v>4</v>
      </c>
      <c r="S63" s="125">
        <v>3</v>
      </c>
      <c r="T63" s="125">
        <v>2</v>
      </c>
      <c r="U63" s="125">
        <v>1</v>
      </c>
      <c r="V63" s="125">
        <v>5</v>
      </c>
      <c r="W63" s="125">
        <v>4</v>
      </c>
      <c r="X63" s="125">
        <v>3</v>
      </c>
      <c r="Y63" s="125">
        <v>2</v>
      </c>
      <c r="Z63" s="125">
        <v>1</v>
      </c>
      <c r="AA63" s="158">
        <v>15</v>
      </c>
      <c r="AB63" s="158"/>
      <c r="AC63" s="158"/>
      <c r="AD63" s="180"/>
      <c r="AE63" s="149"/>
      <c r="AF63" s="149"/>
      <c r="AG63" s="150"/>
    </row>
    <row r="64" spans="1:33" ht="23.25" x14ac:dyDescent="0.5">
      <c r="A64" s="127" t="str">
        <f>taskD3</f>
        <v>จัดทำคู่มือการปฏิบัติงาน</v>
      </c>
      <c r="B64" s="157">
        <v>5</v>
      </c>
      <c r="C64" s="125">
        <v>4</v>
      </c>
      <c r="D64" s="125">
        <v>3</v>
      </c>
      <c r="E64" s="125">
        <v>2</v>
      </c>
      <c r="F64" s="125">
        <v>1</v>
      </c>
      <c r="G64" s="157">
        <v>5</v>
      </c>
      <c r="H64" s="125">
        <v>4</v>
      </c>
      <c r="I64" s="125">
        <v>3</v>
      </c>
      <c r="J64" s="125">
        <v>2</v>
      </c>
      <c r="K64" s="125">
        <v>1</v>
      </c>
      <c r="L64" s="125">
        <v>5</v>
      </c>
      <c r="M64" s="125">
        <v>4</v>
      </c>
      <c r="N64" s="157">
        <v>3</v>
      </c>
      <c r="O64" s="125">
        <v>2</v>
      </c>
      <c r="P64" s="125">
        <v>1</v>
      </c>
      <c r="Q64" s="125">
        <v>5</v>
      </c>
      <c r="R64" s="125">
        <v>4</v>
      </c>
      <c r="S64" s="125">
        <v>3</v>
      </c>
      <c r="T64" s="125">
        <v>2</v>
      </c>
      <c r="U64" s="125">
        <v>1</v>
      </c>
      <c r="V64" s="125">
        <v>5</v>
      </c>
      <c r="W64" s="125">
        <v>4</v>
      </c>
      <c r="X64" s="125">
        <v>3</v>
      </c>
      <c r="Y64" s="125">
        <v>2</v>
      </c>
      <c r="Z64" s="125">
        <v>1</v>
      </c>
      <c r="AA64" s="158">
        <v>13</v>
      </c>
      <c r="AB64" s="158"/>
      <c r="AC64" s="158"/>
      <c r="AD64" s="180"/>
      <c r="AE64" s="149"/>
      <c r="AF64" s="149"/>
      <c r="AG64" s="150"/>
    </row>
    <row r="65" spans="1:33" ht="23.25" x14ac:dyDescent="0.5">
      <c r="A65" s="127" t="str">
        <f>taskD4</f>
        <v>จัดทำบอร์ดความรู้ในการปฏิบัติงาน</v>
      </c>
      <c r="B65" s="125">
        <v>5</v>
      </c>
      <c r="C65" s="125">
        <v>4</v>
      </c>
      <c r="D65" s="157">
        <v>3</v>
      </c>
      <c r="E65" s="125">
        <v>2</v>
      </c>
      <c r="F65" s="125">
        <v>1</v>
      </c>
      <c r="G65" s="125">
        <v>5</v>
      </c>
      <c r="H65" s="125">
        <v>4</v>
      </c>
      <c r="I65" s="157">
        <v>3</v>
      </c>
      <c r="J65" s="125">
        <v>2</v>
      </c>
      <c r="K65" s="125">
        <v>1</v>
      </c>
      <c r="L65" s="125">
        <v>5</v>
      </c>
      <c r="M65" s="125">
        <v>4</v>
      </c>
      <c r="N65" s="157">
        <v>3</v>
      </c>
      <c r="O65" s="125">
        <v>2</v>
      </c>
      <c r="P65" s="125">
        <v>1</v>
      </c>
      <c r="Q65" s="125">
        <v>5</v>
      </c>
      <c r="R65" s="125">
        <v>4</v>
      </c>
      <c r="S65" s="125">
        <v>3</v>
      </c>
      <c r="T65" s="125">
        <v>2</v>
      </c>
      <c r="U65" s="125">
        <v>1</v>
      </c>
      <c r="V65" s="125">
        <v>5</v>
      </c>
      <c r="W65" s="125">
        <v>4</v>
      </c>
      <c r="X65" s="125">
        <v>3</v>
      </c>
      <c r="Y65" s="125">
        <v>2</v>
      </c>
      <c r="Z65" s="125">
        <v>1</v>
      </c>
      <c r="AA65" s="158">
        <v>9</v>
      </c>
      <c r="AB65" s="158"/>
      <c r="AC65" s="158"/>
      <c r="AD65" s="180"/>
      <c r="AE65" s="149"/>
      <c r="AF65" s="149"/>
      <c r="AG65" s="150"/>
    </row>
  </sheetData>
  <mergeCells count="38">
    <mergeCell ref="G39:K39"/>
    <mergeCell ref="L39:P39"/>
    <mergeCell ref="Q39:U39"/>
    <mergeCell ref="V39:Z39"/>
    <mergeCell ref="AE4:AE5"/>
    <mergeCell ref="AD38:AD39"/>
    <mergeCell ref="A35:AC35"/>
    <mergeCell ref="A36:AC36"/>
    <mergeCell ref="A37:AC37"/>
    <mergeCell ref="A38:A40"/>
    <mergeCell ref="B38:F38"/>
    <mergeCell ref="G38:K38"/>
    <mergeCell ref="L38:P38"/>
    <mergeCell ref="Q38:U38"/>
    <mergeCell ref="V38:Z38"/>
    <mergeCell ref="AA38:AA39"/>
    <mergeCell ref="B39:F39"/>
    <mergeCell ref="A1:AC1"/>
    <mergeCell ref="A2:AC2"/>
    <mergeCell ref="A3:AC3"/>
    <mergeCell ref="A4:A6"/>
    <mergeCell ref="B4:F4"/>
    <mergeCell ref="G4:K4"/>
    <mergeCell ref="L4:P4"/>
    <mergeCell ref="Q4:U4"/>
    <mergeCell ref="V4:Z4"/>
    <mergeCell ref="B5:F5"/>
    <mergeCell ref="G5:K5"/>
    <mergeCell ref="L5:P5"/>
    <mergeCell ref="Q5:U5"/>
    <mergeCell ref="V5:Z5"/>
    <mergeCell ref="AG4:AG5"/>
    <mergeCell ref="AE38:AE39"/>
    <mergeCell ref="AF38:AF39"/>
    <mergeCell ref="AG38:AG39"/>
    <mergeCell ref="AA4:AC5"/>
    <mergeCell ref="AF4:AF5"/>
    <mergeCell ref="AD4:AD5"/>
  </mergeCells>
  <conditionalFormatting sqref="B7:K7 Q7:Z7">
    <cfRule type="cellIs" dxfId="3" priority="4" stopIfTrue="1" operator="greaterThan">
      <formula>0</formula>
    </cfRule>
  </conditionalFormatting>
  <conditionalFormatting sqref="L7:P7">
    <cfRule type="cellIs" dxfId="2" priority="3" stopIfTrue="1" operator="greaterThan">
      <formula>0</formula>
    </cfRule>
  </conditionalFormatting>
  <conditionalFormatting sqref="B41:K41 Q41:Z41">
    <cfRule type="cellIs" dxfId="1" priority="2" stopIfTrue="1" operator="greaterThan">
      <formula>0</formula>
    </cfRule>
  </conditionalFormatting>
  <conditionalFormatting sqref="L41:P41">
    <cfRule type="cellIs" dxfId="0" priority="1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86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29</vt:i4>
      </vt:variant>
      <vt:variant>
        <vt:lpstr>ช่วงที่มีชื่อ</vt:lpstr>
      </vt:variant>
      <vt:variant>
        <vt:i4>70</vt:i4>
      </vt:variant>
    </vt:vector>
  </HeadingPairs>
  <TitlesOfParts>
    <vt:vector size="99" baseType="lpstr">
      <vt:lpstr>Datainfo</vt:lpstr>
      <vt:lpstr>Duty</vt:lpstr>
      <vt:lpstr>Task</vt:lpstr>
      <vt:lpstr>A1</vt:lpstr>
      <vt:lpstr>A2</vt:lpstr>
      <vt:lpstr>A3</vt:lpstr>
      <vt:lpstr>A4</vt:lpstr>
      <vt:lpstr>A5</vt:lpstr>
      <vt:lpstr>A6</vt:lpstr>
      <vt:lpstr>B1</vt:lpstr>
      <vt:lpstr>B2</vt:lpstr>
      <vt:lpstr>B3</vt:lpstr>
      <vt:lpstr>B4</vt:lpstr>
      <vt:lpstr>B5</vt:lpstr>
      <vt:lpstr>B6</vt:lpstr>
      <vt:lpstr>C1</vt:lpstr>
      <vt:lpstr>C2</vt:lpstr>
      <vt:lpstr>C3</vt:lpstr>
      <vt:lpstr>C4</vt:lpstr>
      <vt:lpstr>D1</vt:lpstr>
      <vt:lpstr>D2</vt:lpstr>
      <vt:lpstr>D3</vt:lpstr>
      <vt:lpstr>D4</vt:lpstr>
      <vt:lpstr>IDF</vt:lpstr>
      <vt:lpstr>Level</vt:lpstr>
      <vt:lpstr>for_CS</vt:lpstr>
      <vt:lpstr>frm_task_analysis</vt:lpstr>
      <vt:lpstr>frm-a1</vt:lpstr>
      <vt:lpstr>Sheet1</vt:lpstr>
      <vt:lpstr>analyst1</vt:lpstr>
      <vt:lpstr>analyst10</vt:lpstr>
      <vt:lpstr>analyst2</vt:lpstr>
      <vt:lpstr>analyst3</vt:lpstr>
      <vt:lpstr>analyst4</vt:lpstr>
      <vt:lpstr>analyst5</vt:lpstr>
      <vt:lpstr>analyst6</vt:lpstr>
      <vt:lpstr>analyst7</vt:lpstr>
      <vt:lpstr>analyst8</vt:lpstr>
      <vt:lpstr>analyst9</vt:lpstr>
      <vt:lpstr>approvers</vt:lpstr>
      <vt:lpstr>company_name</vt:lpstr>
      <vt:lpstr>date_analy</vt:lpstr>
      <vt:lpstr>department</vt:lpstr>
      <vt:lpstr>duty_A</vt:lpstr>
      <vt:lpstr>duty_B</vt:lpstr>
      <vt:lpstr>duty_C</vt:lpstr>
      <vt:lpstr>duty_D</vt:lpstr>
      <vt:lpstr>duty_E</vt:lpstr>
      <vt:lpstr>duty_F</vt:lpstr>
      <vt:lpstr>position</vt:lpstr>
      <vt:lpstr>'C1'!Print_Area</vt:lpstr>
      <vt:lpstr>'C2'!Print_Area</vt:lpstr>
      <vt:lpstr>'C3'!Print_Area</vt:lpstr>
      <vt:lpstr>'C4'!Print_Area</vt:lpstr>
      <vt:lpstr>IDF!Print_Area</vt:lpstr>
      <vt:lpstr>Level!Print_Area</vt:lpstr>
      <vt:lpstr>Sheet1!Print_Area</vt:lpstr>
      <vt:lpstr>Task!Print_Area</vt:lpstr>
      <vt:lpstr>review</vt:lpstr>
      <vt:lpstr>taskA1</vt:lpstr>
      <vt:lpstr>taskA10</vt:lpstr>
      <vt:lpstr>taskA11</vt:lpstr>
      <vt:lpstr>taskA12</vt:lpstr>
      <vt:lpstr>taskA2</vt:lpstr>
      <vt:lpstr>taskA3</vt:lpstr>
      <vt:lpstr>taskA4</vt:lpstr>
      <vt:lpstr>taskA5</vt:lpstr>
      <vt:lpstr>taskA6</vt:lpstr>
      <vt:lpstr>taskA7</vt:lpstr>
      <vt:lpstr>taskA8</vt:lpstr>
      <vt:lpstr>taskA9</vt:lpstr>
      <vt:lpstr>taskB1</vt:lpstr>
      <vt:lpstr>taskB2</vt:lpstr>
      <vt:lpstr>taskB3</vt:lpstr>
      <vt:lpstr>taskB4</vt:lpstr>
      <vt:lpstr>taskB5</vt:lpstr>
      <vt:lpstr>taskB6</vt:lpstr>
      <vt:lpstr>taskB7</vt:lpstr>
      <vt:lpstr>taskB8</vt:lpstr>
      <vt:lpstr>taskC1</vt:lpstr>
      <vt:lpstr>taskC2</vt:lpstr>
      <vt:lpstr>taskC3</vt:lpstr>
      <vt:lpstr>taskC4</vt:lpstr>
      <vt:lpstr>taskC5</vt:lpstr>
      <vt:lpstr>taskC6</vt:lpstr>
      <vt:lpstr>taskC7</vt:lpstr>
      <vt:lpstr>taskC8</vt:lpstr>
      <vt:lpstr>taskD1</vt:lpstr>
      <vt:lpstr>taskD10</vt:lpstr>
      <vt:lpstr>taskD11</vt:lpstr>
      <vt:lpstr>taskD12</vt:lpstr>
      <vt:lpstr>taskD2</vt:lpstr>
      <vt:lpstr>taskD3</vt:lpstr>
      <vt:lpstr>taskD4</vt:lpstr>
      <vt:lpstr>taskD5</vt:lpstr>
      <vt:lpstr>taskD6</vt:lpstr>
      <vt:lpstr>taskD7</vt:lpstr>
      <vt:lpstr>taskD8</vt:lpstr>
      <vt:lpstr>taskD9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chainarong.m</dc:creator>
  <cp:lastModifiedBy>Corporate Edition</cp:lastModifiedBy>
  <cp:lastPrinted>2015-11-27T02:23:48Z</cp:lastPrinted>
  <dcterms:created xsi:type="dcterms:W3CDTF">2015-04-27T09:10:44Z</dcterms:created>
  <dcterms:modified xsi:type="dcterms:W3CDTF">2015-11-27T02:24:19Z</dcterms:modified>
</cp:coreProperties>
</file>