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E:\02 MY WORK DSD\05_2564\01 งานฝ่ายแบบแผนและก่อสร้าง\01 เอกสารคำขอองบลงทุน ที่ดินและสิ่งก่อสร้าง 65\03 ปริมาณงานและราคา\สนพ ลำพูน\"/>
    </mc:Choice>
  </mc:AlternateContent>
  <bookViews>
    <workbookView xWindow="0" yWindow="0" windowWidth="28800" windowHeight="12330"/>
  </bookViews>
  <sheets>
    <sheet name="คำนวนF_อาคาร" sheetId="1" r:id="rId1"/>
  </sheets>
  <definedNames>
    <definedName name="_xlnm.Print_Area" localSheetId="0">คำนวนF_อาคาร!$A$1:$Z$34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1" l="1"/>
  <c r="P11" i="1"/>
  <c r="R11" i="1" s="1"/>
  <c r="P10" i="1"/>
  <c r="G23" i="1" s="1"/>
  <c r="C23" i="1" l="1"/>
  <c r="A23" i="1"/>
  <c r="H20" i="1"/>
  <c r="I23" i="1"/>
  <c r="P12" i="1"/>
  <c r="H18" i="1"/>
  <c r="G24" i="1"/>
  <c r="H19" i="1" l="1"/>
  <c r="R12" i="1"/>
  <c r="E24" i="1"/>
  <c r="H21" i="1" l="1"/>
  <c r="E23" i="1"/>
  <c r="P14" i="1" s="1"/>
  <c r="G27" i="1" l="1"/>
  <c r="G29" i="1" s="1"/>
  <c r="G30" i="1" s="1"/>
  <c r="M2" i="1"/>
</calcChain>
</file>

<file path=xl/comments1.xml><?xml version="1.0" encoding="utf-8"?>
<comments xmlns="http://schemas.openxmlformats.org/spreadsheetml/2006/main">
  <authors>
    <author>User</author>
    <author>busz chatchai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ระบุ ชื่องานก่อสร้าง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>
      <text>
        <r>
          <rPr>
            <sz val="9"/>
            <color indexed="81"/>
            <rFont val="Tahoma"/>
            <family val="2"/>
          </rPr>
          <t xml:space="preserve">ระบุ สถานที่ก่อสร้าง
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ระบุจังหวัด</t>
        </r>
      </text>
    </comment>
    <comment ref="B4" authorId="0" shapeId="0">
      <text>
        <r>
          <rPr>
            <sz val="9"/>
            <color indexed="81"/>
            <rFont val="Tahoma"/>
            <family val="2"/>
          </rPr>
          <t xml:space="preserve">ระบุหน่วยงาน
</t>
        </r>
      </text>
    </comment>
    <comment ref="H17" authorId="1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กรอกค่าางานต้นทุนที่ต้องการหาค่า Factor F</t>
        </r>
      </text>
    </comment>
  </commentList>
</comments>
</file>

<file path=xl/sharedStrings.xml><?xml version="1.0" encoding="utf-8"?>
<sst xmlns="http://schemas.openxmlformats.org/spreadsheetml/2006/main" count="78" uniqueCount="66">
  <si>
    <t>ตารางแสดงการคำนวณหาค่า FACTOR F งานอาคาร</t>
  </si>
  <si>
    <t>งานก่อสร้าง</t>
  </si>
  <si>
    <t>สถานที่ก่อสร้าง</t>
  </si>
  <si>
    <t>จังหวัด</t>
  </si>
  <si>
    <t>หน่วยงาน</t>
  </si>
  <si>
    <t>รายการคำนวนเทียบอัตราส่วนเพื่อหา Factor F งานก่อสร้างอาคาร</t>
  </si>
  <si>
    <t>เงื่อนไข</t>
  </si>
  <si>
    <t>ค่างาน(ทุน)</t>
  </si>
  <si>
    <t>FACTOR F</t>
  </si>
  <si>
    <t>เนื่องจาก ค่างานต้นทุนอยู่ระหว่างช่วงของค่างานต้นทุนที่กำหนด</t>
  </si>
  <si>
    <t>ล้านบาท</t>
  </si>
  <si>
    <t>สูตร ค่า Factor F ของค่างานต้นทุน A=D-{(D-E)x(A-B)/(C-B)}</t>
  </si>
  <si>
    <t>เงินล่วงหน้าจ่าย</t>
  </si>
  <si>
    <t>&lt;0.5</t>
  </si>
  <si>
    <t xml:space="preserve">โดย ค่างานต้นทุน </t>
  </si>
  <si>
    <t xml:space="preserve">A </t>
  </si>
  <si>
    <t>หมายถึง ค่างานต้นทุนที่ต้องการหาค่า Factor F</t>
  </si>
  <si>
    <t>ค่าประกันผลงาน หัก</t>
  </si>
  <si>
    <t>B</t>
  </si>
  <si>
    <t>หมายถึง ค่างานต้นทุนขั้นต่ำของช่วงค่างานต้นทุน ที่ค่างานต้นทุน</t>
  </si>
  <si>
    <t>ดอกเบี้ยเงินกู้</t>
  </si>
  <si>
    <t>a =</t>
  </si>
  <si>
    <t>ที่ต้องการหาค่า Factor F (ค่างานต้นทุน A) อยู่</t>
  </si>
  <si>
    <t>ค่าภาษีมูลค่าเพิ่ม ( VAT )</t>
  </si>
  <si>
    <t>b =</t>
  </si>
  <si>
    <t xml:space="preserve">d = </t>
  </si>
  <si>
    <t>C</t>
  </si>
  <si>
    <t>หมายถึง ค่างานต้นทุนขั้นสูงของช่วงค่างานต้นทุน ที่ค่างานต้นทุน</t>
  </si>
  <si>
    <t>สูตรคำนวณหาค่า FACTOR  F</t>
  </si>
  <si>
    <t xml:space="preserve">c = </t>
  </si>
  <si>
    <t xml:space="preserve">e = </t>
  </si>
  <si>
    <t>D</t>
  </si>
  <si>
    <t>หมายถึง ค่า Factor F ต้นทุนขั้นต่ำของช่วงค่างานต้นทุน</t>
  </si>
  <si>
    <r>
      <t xml:space="preserve">สูตรการหาค่า Factor F = D - </t>
    </r>
    <r>
      <rPr>
        <b/>
        <sz val="16"/>
        <color indexed="8"/>
        <rFont val="Symbol"/>
        <family val="1"/>
        <charset val="2"/>
      </rPr>
      <t/>
    </r>
  </si>
  <si>
    <t>{</t>
  </si>
  <si>
    <r>
      <t>[</t>
    </r>
    <r>
      <rPr>
        <sz val="16"/>
        <color indexed="8"/>
        <rFont val="TH SarabunPSK"/>
        <family val="2"/>
      </rPr>
      <t>( D - E ) x ( A - B )</t>
    </r>
    <r>
      <rPr>
        <sz val="22"/>
        <color indexed="8"/>
        <rFont val="TH SarabunPSK"/>
        <family val="2"/>
      </rPr>
      <t>]</t>
    </r>
  </si>
  <si>
    <t>}</t>
  </si>
  <si>
    <t>factor F =</t>
  </si>
  <si>
    <t>ที่ค่างานต้นทุนที่ต้องการหาค่า Factor F (ค่างานต้นทุน A) อยู่</t>
  </si>
  <si>
    <t xml:space="preserve"> </t>
  </si>
  <si>
    <t>E</t>
  </si>
  <si>
    <t>หมายถึง ค่า Factor F ต้นทุนขั้นสูงของช่วงค่างานต้นทุน</t>
  </si>
  <si>
    <t>( C - B )</t>
  </si>
  <si>
    <t>เมื่อ</t>
  </si>
  <si>
    <t>A = ค่าวัสดุและแรงงานต้นทุน</t>
  </si>
  <si>
    <t xml:space="preserve"> =</t>
  </si>
  <si>
    <t>B = ค่างานตัวต่ำกว่าต้นทุน</t>
  </si>
  <si>
    <t>C = ค่างานตัวสูงกว่าต้นทุน</t>
  </si>
  <si>
    <t>D = Factor F ของค่างานตัวต่ำกว่าต้นทุน</t>
  </si>
  <si>
    <t>E = Factor F ของค่างานตัวสูงกว่าต้นทุน</t>
  </si>
  <si>
    <t>แทนค่า</t>
  </si>
  <si>
    <t xml:space="preserve"> -  (</t>
  </si>
  <si>
    <t xml:space="preserve"> -</t>
  </si>
  <si>
    <t>)   X   (</t>
  </si>
  <si>
    <t>)</t>
  </si>
  <si>
    <t>(</t>
  </si>
  <si>
    <t>สรุปค่าต้นทุนงาน</t>
  </si>
  <si>
    <t>บาท</t>
  </si>
  <si>
    <t>ค่า FACTOR F เท่ากับ</t>
  </si>
  <si>
    <t>รวมเป็นมูลค่างานก่อสร้างทั้งสิ้น</t>
  </si>
  <si>
    <t>&gt;500</t>
  </si>
  <si>
    <t>1. กรณีค่างานอยู่ระหว่างช่วงของค่างานต้นทุนที่กำหนด ให้เทียบอัตราส่วนเพื่อหาค่า Factor F</t>
  </si>
  <si>
    <t>2. ถ้าเป็นงานเงินกู้ให้ใช้ Factor F ในช่อง " รวมในรูป Factor "</t>
  </si>
  <si>
    <t>ปรับปรุงหลังคาอาคารโรงฝึกงาน 400 ตร.ม. (แบบแยก)</t>
  </si>
  <si>
    <t>สำนักงานพัฒนาฝีมือแรงงานลำพูน</t>
  </si>
  <si>
    <t>ลำพูน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</si>
</sst>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00_-;\-* #,##0.0000_-;_-* &quot;-&quot;??_-;_-@_-"/>
    <numFmt numFmtId="165" formatCode="_-* #,##0_-;\-* #,##0_-;_-* &quot;-&quot;??_-;_-@_-"/>
    <numFmt numFmtId="166" formatCode="0.0000"/>
  </numFmts>
  <fonts count="20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  <charset val="222"/>
    </font>
    <font>
      <b/>
      <sz val="18"/>
      <color indexed="8"/>
      <name val="TH SarabunPSK"/>
      <family val="2"/>
    </font>
    <font>
      <sz val="16"/>
      <color indexed="8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b/>
      <sz val="16"/>
      <color indexed="8"/>
      <name val="TH SarabunPSK"/>
      <family val="2"/>
    </font>
    <font>
      <b/>
      <sz val="12"/>
      <color indexed="8"/>
      <name val="TH SarabunPSK"/>
      <family val="2"/>
    </font>
    <font>
      <b/>
      <sz val="11"/>
      <color indexed="8"/>
      <name val="TH SarabunPSK"/>
      <family val="2"/>
    </font>
    <font>
      <sz val="11"/>
      <color indexed="63"/>
      <name val="Arial"/>
      <family val="2"/>
    </font>
    <font>
      <b/>
      <sz val="16"/>
      <color indexed="8"/>
      <name val="Symbol"/>
      <family val="1"/>
      <charset val="2"/>
    </font>
    <font>
      <sz val="36"/>
      <color indexed="8"/>
      <name val="Symbol"/>
      <family val="1"/>
      <charset val="2"/>
    </font>
    <font>
      <sz val="22"/>
      <color indexed="8"/>
      <name val="TH SarabunPSK"/>
      <family val="2"/>
    </font>
    <font>
      <sz val="14"/>
      <color indexed="8"/>
      <name val="TH SarabunPSK"/>
      <family val="2"/>
    </font>
    <font>
      <sz val="12"/>
      <color indexed="8"/>
      <name val="TH SarabunPSK"/>
      <family val="2"/>
    </font>
    <font>
      <b/>
      <sz val="14"/>
      <color indexed="8"/>
      <name val="TH SarabunPSK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43" fontId="4" fillId="0" borderId="0" applyFont="0" applyFill="0" applyBorder="0" applyAlignment="0" applyProtection="0"/>
    <xf numFmtId="0" fontId="4" fillId="0" borderId="0"/>
  </cellStyleXfs>
  <cellXfs count="136">
    <xf numFmtId="0" fontId="0" fillId="0" borderId="0" xfId="0"/>
    <xf numFmtId="43" fontId="3" fillId="0" borderId="0" xfId="1" applyNumberFormat="1" applyFont="1" applyAlignment="1" applyProtection="1">
      <alignment horizontal="center"/>
      <protection hidden="1"/>
    </xf>
    <xf numFmtId="0" fontId="3" fillId="0" borderId="0" xfId="1" applyFont="1" applyAlignment="1" applyProtection="1">
      <alignment horizontal="center"/>
      <protection hidden="1"/>
    </xf>
    <xf numFmtId="43" fontId="3" fillId="0" borderId="0" xfId="2" applyFont="1" applyFill="1" applyAlignment="1" applyProtection="1">
      <alignment horizontal="center"/>
      <protection hidden="1"/>
    </xf>
    <xf numFmtId="0" fontId="3" fillId="2" borderId="0" xfId="1" applyFont="1" applyFill="1" applyAlignment="1" applyProtection="1">
      <alignment horizontal="center"/>
      <protection hidden="1"/>
    </xf>
    <xf numFmtId="0" fontId="5" fillId="2" borderId="0" xfId="3" applyFont="1" applyFill="1" applyProtection="1">
      <protection hidden="1"/>
    </xf>
    <xf numFmtId="0" fontId="6" fillId="2" borderId="0" xfId="3" applyFont="1" applyFill="1" applyProtection="1">
      <protection hidden="1"/>
    </xf>
    <xf numFmtId="164" fontId="6" fillId="0" borderId="0" xfId="3" applyNumberFormat="1" applyFont="1" applyProtection="1">
      <protection hidden="1"/>
    </xf>
    <xf numFmtId="0" fontId="6" fillId="0" borderId="0" xfId="3" applyFont="1" applyAlignment="1" applyProtection="1">
      <alignment horizontal="center"/>
      <protection hidden="1"/>
    </xf>
    <xf numFmtId="0" fontId="6" fillId="0" borderId="0" xfId="3" applyFont="1" applyProtection="1">
      <protection hidden="1"/>
    </xf>
    <xf numFmtId="43" fontId="6" fillId="0" borderId="0" xfId="2" applyFont="1" applyFill="1" applyProtection="1">
      <protection hidden="1"/>
    </xf>
    <xf numFmtId="0" fontId="5" fillId="2" borderId="0" xfId="3" applyFont="1" applyFill="1" applyAlignment="1" applyProtection="1">
      <alignment horizontal="right"/>
      <protection hidden="1"/>
    </xf>
    <xf numFmtId="165" fontId="6" fillId="0" borderId="0" xfId="2" applyNumberFormat="1" applyFont="1" applyFill="1" applyBorder="1" applyAlignment="1" applyProtection="1">
      <alignment horizontal="center"/>
      <protection hidden="1"/>
    </xf>
    <xf numFmtId="0" fontId="6" fillId="0" borderId="0" xfId="3" applyFont="1" applyAlignment="1" applyProtection="1">
      <alignment horizontal="left"/>
      <protection hidden="1"/>
    </xf>
    <xf numFmtId="0" fontId="6" fillId="2" borderId="0" xfId="3" applyFont="1" applyFill="1" applyAlignment="1" applyProtection="1">
      <alignment horizontal="left"/>
      <protection hidden="1"/>
    </xf>
    <xf numFmtId="0" fontId="6" fillId="2" borderId="0" xfId="3" applyFont="1" applyFill="1" applyAlignment="1" applyProtection="1">
      <alignment horizontal="center"/>
      <protection hidden="1"/>
    </xf>
    <xf numFmtId="0" fontId="9" fillId="0" borderId="4" xfId="1" applyFont="1" applyBorder="1" applyAlignment="1" applyProtection="1">
      <alignment horizontal="center" vertical="center"/>
      <protection hidden="1"/>
    </xf>
    <xf numFmtId="0" fontId="10" fillId="0" borderId="5" xfId="1" applyFont="1" applyBorder="1" applyAlignment="1" applyProtection="1">
      <alignment horizontal="center" vertical="center"/>
      <protection hidden="1"/>
    </xf>
    <xf numFmtId="0" fontId="9" fillId="0" borderId="9" xfId="1" applyFont="1" applyBorder="1" applyAlignment="1" applyProtection="1">
      <alignment horizontal="center" vertical="center"/>
      <protection hidden="1"/>
    </xf>
    <xf numFmtId="0" fontId="10" fillId="0" borderId="10" xfId="1" applyFont="1" applyBorder="1" applyAlignment="1" applyProtection="1">
      <alignment horizontal="center" vertical="center"/>
      <protection hidden="1"/>
    </xf>
    <xf numFmtId="0" fontId="3" fillId="2" borderId="11" xfId="1" applyFont="1" applyFill="1" applyBorder="1" applyAlignment="1" applyProtection="1">
      <alignment horizontal="center"/>
      <protection hidden="1"/>
    </xf>
    <xf numFmtId="0" fontId="3" fillId="2" borderId="0" xfId="1" applyFont="1" applyFill="1" applyAlignment="1" applyProtection="1">
      <alignment horizontal="left"/>
      <protection hidden="1"/>
    </xf>
    <xf numFmtId="10" fontId="3" fillId="2" borderId="12" xfId="1" applyNumberFormat="1" applyFont="1" applyFill="1" applyBorder="1" applyAlignment="1" applyProtection="1">
      <alignment horizontal="center"/>
      <protection hidden="1"/>
    </xf>
    <xf numFmtId="0" fontId="3" fillId="0" borderId="13" xfId="1" applyFont="1" applyBorder="1" applyAlignment="1" applyProtection="1">
      <alignment horizontal="center"/>
      <protection hidden="1"/>
    </xf>
    <xf numFmtId="166" fontId="3" fillId="0" borderId="14" xfId="1" applyNumberFormat="1" applyFont="1" applyBorder="1" applyAlignment="1" applyProtection="1">
      <alignment horizontal="center"/>
      <protection hidden="1"/>
    </xf>
    <xf numFmtId="43" fontId="3" fillId="0" borderId="15" xfId="2" applyFont="1" applyFill="1" applyBorder="1" applyAlignment="1" applyProtection="1">
      <alignment horizontal="center"/>
      <protection hidden="1"/>
    </xf>
    <xf numFmtId="166" fontId="3" fillId="0" borderId="0" xfId="1" applyNumberFormat="1" applyFont="1" applyAlignment="1" applyProtection="1">
      <alignment horizontal="center"/>
      <protection hidden="1"/>
    </xf>
    <xf numFmtId="43" fontId="3" fillId="0" borderId="16" xfId="2" applyFont="1" applyFill="1" applyBorder="1" applyAlignment="1" applyProtection="1">
      <alignment horizontal="center"/>
      <protection hidden="1"/>
    </xf>
    <xf numFmtId="0" fontId="3" fillId="2" borderId="0" xfId="1" applyFont="1" applyFill="1" applyProtection="1">
      <protection hidden="1"/>
    </xf>
    <xf numFmtId="0" fontId="3" fillId="0" borderId="17" xfId="1" applyFont="1" applyBorder="1" applyAlignment="1" applyProtection="1">
      <alignment horizontal="center"/>
      <protection hidden="1"/>
    </xf>
    <xf numFmtId="166" fontId="3" fillId="0" borderId="18" xfId="1" applyNumberFormat="1" applyFont="1" applyBorder="1" applyAlignment="1" applyProtection="1">
      <alignment horizontal="center"/>
      <protection hidden="1"/>
    </xf>
    <xf numFmtId="166" fontId="3" fillId="0" borderId="19" xfId="1" applyNumberFormat="1" applyFont="1" applyBorder="1" applyAlignment="1" applyProtection="1">
      <alignment horizontal="center"/>
      <protection hidden="1"/>
    </xf>
    <xf numFmtId="166" fontId="3" fillId="0" borderId="20" xfId="1" applyNumberFormat="1" applyFont="1" applyBorder="1" applyAlignment="1" applyProtection="1">
      <alignment horizontal="center"/>
      <protection hidden="1"/>
    </xf>
    <xf numFmtId="0" fontId="3" fillId="0" borderId="0" xfId="1" applyFont="1" applyAlignment="1" applyProtection="1">
      <alignment horizontal="left"/>
      <protection hidden="1"/>
    </xf>
    <xf numFmtId="43" fontId="3" fillId="0" borderId="0" xfId="1" applyNumberFormat="1" applyFont="1" applyAlignment="1" applyProtection="1">
      <alignment horizontal="left"/>
      <protection hidden="1"/>
    </xf>
    <xf numFmtId="0" fontId="11" fillId="0" borderId="0" xfId="3" applyFont="1" applyProtection="1">
      <protection hidden="1"/>
    </xf>
    <xf numFmtId="166" fontId="3" fillId="0" borderId="21" xfId="1" applyNumberFormat="1" applyFont="1" applyBorder="1" applyAlignment="1" applyProtection="1">
      <alignment horizontal="center"/>
      <protection hidden="1"/>
    </xf>
    <xf numFmtId="0" fontId="3" fillId="2" borderId="22" xfId="1" applyFont="1" applyFill="1" applyBorder="1" applyAlignment="1" applyProtection="1">
      <alignment horizontal="center"/>
      <protection hidden="1"/>
    </xf>
    <xf numFmtId="0" fontId="3" fillId="2" borderId="23" xfId="1" applyFont="1" applyFill="1" applyBorder="1" applyAlignment="1" applyProtection="1">
      <alignment horizontal="left"/>
      <protection hidden="1"/>
    </xf>
    <xf numFmtId="10" fontId="3" fillId="2" borderId="24" xfId="1" applyNumberFormat="1" applyFont="1" applyFill="1" applyBorder="1" applyAlignment="1" applyProtection="1">
      <alignment horizontal="center"/>
      <protection hidden="1"/>
    </xf>
    <xf numFmtId="43" fontId="11" fillId="0" borderId="0" xfId="2" applyFont="1" applyFill="1" applyProtection="1">
      <protection hidden="1"/>
    </xf>
    <xf numFmtId="166" fontId="3" fillId="0" borderId="0" xfId="1" applyNumberFormat="1" applyFont="1" applyAlignment="1" applyProtection="1">
      <alignment horizontal="left"/>
      <protection hidden="1"/>
    </xf>
    <xf numFmtId="43" fontId="3" fillId="0" borderId="16" xfId="2" applyFont="1" applyFill="1" applyBorder="1" applyAlignment="1" applyProtection="1">
      <alignment horizontal="center" vertical="center"/>
      <protection hidden="1"/>
    </xf>
    <xf numFmtId="0" fontId="3" fillId="0" borderId="17" xfId="1" applyFont="1" applyBorder="1" applyAlignment="1" applyProtection="1">
      <alignment horizontal="center" vertical="center"/>
      <protection hidden="1"/>
    </xf>
    <xf numFmtId="166" fontId="3" fillId="0" borderId="20" xfId="1" applyNumberFormat="1" applyFont="1" applyBorder="1" applyAlignment="1" applyProtection="1">
      <alignment horizontal="center" vertical="center"/>
      <protection hidden="1"/>
    </xf>
    <xf numFmtId="166" fontId="3" fillId="0" borderId="21" xfId="1" applyNumberFormat="1" applyFont="1" applyBorder="1" applyAlignment="1" applyProtection="1">
      <alignment horizontal="center" vertical="center"/>
      <protection hidden="1"/>
    </xf>
    <xf numFmtId="164" fontId="3" fillId="0" borderId="0" xfId="1" applyNumberFormat="1" applyFont="1" applyAlignment="1" applyProtection="1">
      <alignment horizontal="left"/>
      <protection hidden="1"/>
    </xf>
    <xf numFmtId="0" fontId="3" fillId="2" borderId="25" xfId="1" applyFont="1" applyFill="1" applyBorder="1" applyAlignment="1" applyProtection="1">
      <alignment horizontal="center" vertical="top"/>
      <protection hidden="1"/>
    </xf>
    <xf numFmtId="0" fontId="15" fillId="2" borderId="26" xfId="1" applyFont="1" applyFill="1" applyBorder="1" applyAlignment="1" applyProtection="1">
      <alignment horizontal="left"/>
      <protection hidden="1"/>
    </xf>
    <xf numFmtId="0" fontId="3" fillId="2" borderId="26" xfId="1" applyFont="1" applyFill="1" applyBorder="1" applyAlignment="1" applyProtection="1">
      <alignment horizontal="right"/>
      <protection hidden="1"/>
    </xf>
    <xf numFmtId="0" fontId="4" fillId="2" borderId="26" xfId="3" applyFill="1" applyBorder="1" applyAlignment="1" applyProtection="1">
      <alignment horizontal="left"/>
      <protection locked="0" hidden="1"/>
    </xf>
    <xf numFmtId="0" fontId="4" fillId="2" borderId="27" xfId="3" applyFill="1" applyBorder="1" applyAlignment="1" applyProtection="1">
      <alignment horizontal="left"/>
      <protection locked="0" hidden="1"/>
    </xf>
    <xf numFmtId="0" fontId="3" fillId="2" borderId="11" xfId="1" applyFont="1" applyFill="1" applyBorder="1" applyAlignment="1" applyProtection="1">
      <alignment horizontal="center" vertical="top"/>
      <protection hidden="1"/>
    </xf>
    <xf numFmtId="0" fontId="15" fillId="2" borderId="0" xfId="1" applyFont="1" applyFill="1" applyAlignment="1" applyProtection="1">
      <alignment horizontal="left"/>
      <protection hidden="1"/>
    </xf>
    <xf numFmtId="0" fontId="3" fillId="2" borderId="0" xfId="1" applyFont="1" applyFill="1" applyAlignment="1" applyProtection="1">
      <alignment horizontal="right"/>
      <protection hidden="1"/>
    </xf>
    <xf numFmtId="43" fontId="3" fillId="2" borderId="0" xfId="1" applyNumberFormat="1" applyFont="1" applyFill="1" applyAlignment="1" applyProtection="1">
      <alignment horizontal="center"/>
      <protection hidden="1"/>
    </xf>
    <xf numFmtId="0" fontId="3" fillId="2" borderId="12" xfId="1" applyFont="1" applyFill="1" applyBorder="1" applyAlignment="1" applyProtection="1">
      <alignment horizontal="center"/>
      <protection hidden="1"/>
    </xf>
    <xf numFmtId="166" fontId="3" fillId="2" borderId="0" xfId="1" applyNumberFormat="1" applyFont="1" applyFill="1" applyAlignment="1" applyProtection="1">
      <alignment horizontal="center"/>
      <protection hidden="1"/>
    </xf>
    <xf numFmtId="166" fontId="3" fillId="2" borderId="12" xfId="1" applyNumberFormat="1" applyFont="1" applyFill="1" applyBorder="1" applyAlignment="1" applyProtection="1">
      <alignment horizontal="center"/>
      <protection hidden="1"/>
    </xf>
    <xf numFmtId="0" fontId="3" fillId="2" borderId="22" xfId="1" applyFont="1" applyFill="1" applyBorder="1" applyAlignment="1" applyProtection="1">
      <alignment horizontal="center" vertical="top"/>
      <protection hidden="1"/>
    </xf>
    <xf numFmtId="0" fontId="15" fillId="2" borderId="23" xfId="1" applyFont="1" applyFill="1" applyBorder="1" applyAlignment="1" applyProtection="1">
      <alignment horizontal="left"/>
      <protection hidden="1"/>
    </xf>
    <xf numFmtId="0" fontId="3" fillId="2" borderId="23" xfId="1" applyFont="1" applyFill="1" applyBorder="1" applyAlignment="1" applyProtection="1">
      <alignment horizontal="right"/>
      <protection hidden="1"/>
    </xf>
    <xf numFmtId="166" fontId="3" fillId="2" borderId="23" xfId="1" applyNumberFormat="1" applyFont="1" applyFill="1" applyBorder="1" applyAlignment="1" applyProtection="1">
      <alignment horizontal="center"/>
      <protection hidden="1"/>
    </xf>
    <xf numFmtId="166" fontId="3" fillId="2" borderId="24" xfId="1" applyNumberFormat="1" applyFont="1" applyFill="1" applyBorder="1" applyAlignment="1" applyProtection="1">
      <alignment horizontal="center"/>
      <protection hidden="1"/>
    </xf>
    <xf numFmtId="0" fontId="3" fillId="2" borderId="11" xfId="1" applyFont="1" applyFill="1" applyBorder="1" applyAlignment="1" applyProtection="1">
      <alignment horizontal="left"/>
      <protection hidden="1"/>
    </xf>
    <xf numFmtId="0" fontId="15" fillId="2" borderId="25" xfId="1" applyFont="1" applyFill="1" applyBorder="1" applyAlignment="1" applyProtection="1">
      <alignment horizontal="center" vertical="top"/>
      <protection hidden="1"/>
    </xf>
    <xf numFmtId="0" fontId="3" fillId="2" borderId="26" xfId="1" applyFont="1" applyFill="1" applyBorder="1" applyAlignment="1" applyProtection="1">
      <alignment horizontal="left" vertical="center"/>
      <protection hidden="1"/>
    </xf>
    <xf numFmtId="0" fontId="3" fillId="2" borderId="27" xfId="1" applyFont="1" applyFill="1" applyBorder="1" applyAlignment="1" applyProtection="1">
      <alignment horizontal="left" vertical="center"/>
      <protection hidden="1"/>
    </xf>
    <xf numFmtId="0" fontId="16" fillId="2" borderId="11" xfId="1" applyFont="1" applyFill="1" applyBorder="1" applyAlignment="1" applyProtection="1">
      <alignment horizontal="center" vertical="center"/>
      <protection hidden="1"/>
    </xf>
    <xf numFmtId="0" fontId="16" fillId="2" borderId="0" xfId="1" applyFont="1" applyFill="1" applyAlignment="1" applyProtection="1">
      <alignment horizontal="right" vertical="center"/>
      <protection hidden="1"/>
    </xf>
    <xf numFmtId="0" fontId="16" fillId="2" borderId="23" xfId="1" applyFont="1" applyFill="1" applyBorder="1" applyAlignment="1" applyProtection="1">
      <alignment horizontal="center" vertical="center"/>
      <protection hidden="1"/>
    </xf>
    <xf numFmtId="164" fontId="16" fillId="2" borderId="23" xfId="2" applyNumberFormat="1" applyFont="1" applyFill="1" applyBorder="1" applyAlignment="1" applyProtection="1">
      <alignment horizontal="left" vertical="center"/>
      <protection hidden="1"/>
    </xf>
    <xf numFmtId="43" fontId="16" fillId="2" borderId="23" xfId="2" applyFont="1" applyFill="1" applyBorder="1" applyAlignment="1" applyProtection="1">
      <alignment horizontal="center" vertical="center"/>
      <protection hidden="1"/>
    </xf>
    <xf numFmtId="43" fontId="16" fillId="2" borderId="23" xfId="1" applyNumberFormat="1" applyFont="1" applyFill="1" applyBorder="1" applyAlignment="1" applyProtection="1">
      <alignment horizontal="left" vertical="center"/>
      <protection hidden="1"/>
    </xf>
    <xf numFmtId="0" fontId="16" fillId="2" borderId="12" xfId="1" applyFont="1" applyFill="1" applyBorder="1" applyAlignment="1" applyProtection="1">
      <alignment horizontal="left" vertical="center"/>
      <protection hidden="1"/>
    </xf>
    <xf numFmtId="0" fontId="16" fillId="2" borderId="0" xfId="1" applyFont="1" applyFill="1" applyAlignment="1" applyProtection="1">
      <alignment horizontal="center" vertical="center"/>
      <protection hidden="1"/>
    </xf>
    <xf numFmtId="43" fontId="16" fillId="2" borderId="0" xfId="1" applyNumberFormat="1" applyFont="1" applyFill="1" applyAlignment="1" applyProtection="1">
      <alignment horizontal="center" vertical="center"/>
      <protection hidden="1"/>
    </xf>
    <xf numFmtId="0" fontId="16" fillId="2" borderId="0" xfId="1" applyFont="1" applyFill="1" applyAlignment="1" applyProtection="1">
      <alignment horizontal="left" vertical="center"/>
      <protection hidden="1"/>
    </xf>
    <xf numFmtId="0" fontId="16" fillId="2" borderId="12" xfId="1" applyFont="1" applyFill="1" applyBorder="1" applyAlignment="1" applyProtection="1">
      <alignment horizontal="center" vertical="center"/>
      <protection hidden="1"/>
    </xf>
    <xf numFmtId="0" fontId="9" fillId="2" borderId="0" xfId="1" applyFont="1" applyFill="1" applyAlignment="1" applyProtection="1">
      <alignment horizontal="right" vertical="center"/>
      <protection hidden="1"/>
    </xf>
    <xf numFmtId="0" fontId="4" fillId="2" borderId="0" xfId="3" applyFill="1" applyProtection="1">
      <protection hidden="1"/>
    </xf>
    <xf numFmtId="0" fontId="16" fillId="2" borderId="12" xfId="1" applyFont="1" applyFill="1" applyBorder="1" applyProtection="1">
      <protection hidden="1"/>
    </xf>
    <xf numFmtId="0" fontId="3" fillId="0" borderId="0" xfId="1" applyFont="1" applyAlignment="1" applyProtection="1">
      <alignment horizontal="right"/>
      <protection hidden="1"/>
    </xf>
    <xf numFmtId="0" fontId="15" fillId="2" borderId="0" xfId="1" applyFont="1" applyFill="1" applyAlignment="1" applyProtection="1">
      <alignment horizontal="left" vertical="center"/>
      <protection hidden="1"/>
    </xf>
    <xf numFmtId="0" fontId="3" fillId="2" borderId="0" xfId="1" applyFont="1" applyFill="1" applyAlignment="1" applyProtection="1">
      <alignment horizontal="center" vertical="center"/>
      <protection hidden="1"/>
    </xf>
    <xf numFmtId="166" fontId="17" fillId="2" borderId="29" xfId="1" applyNumberFormat="1" applyFont="1" applyFill="1" applyBorder="1" applyAlignment="1" applyProtection="1">
      <alignment horizontal="center" vertical="center"/>
      <protection hidden="1"/>
    </xf>
    <xf numFmtId="166" fontId="3" fillId="0" borderId="0" xfId="1" applyNumberFormat="1" applyFont="1" applyAlignment="1" applyProtection="1">
      <alignment horizontal="right"/>
      <protection hidden="1"/>
    </xf>
    <xf numFmtId="0" fontId="3" fillId="3" borderId="11" xfId="1" applyFont="1" applyFill="1" applyBorder="1" applyAlignment="1" applyProtection="1">
      <alignment horizontal="center" vertical="top"/>
      <protection hidden="1"/>
    </xf>
    <xf numFmtId="0" fontId="3" fillId="3" borderId="0" xfId="1" applyFont="1" applyFill="1" applyAlignment="1" applyProtection="1">
      <alignment horizontal="center" vertical="center"/>
      <protection hidden="1"/>
    </xf>
    <xf numFmtId="43" fontId="16" fillId="3" borderId="0" xfId="1" applyNumberFormat="1" applyFont="1" applyFill="1" applyAlignment="1" applyProtection="1">
      <alignment horizontal="center" vertical="center"/>
      <protection hidden="1"/>
    </xf>
    <xf numFmtId="43" fontId="16" fillId="3" borderId="30" xfId="1" applyNumberFormat="1" applyFont="1" applyFill="1" applyBorder="1" applyAlignment="1" applyProtection="1">
      <alignment horizontal="center" vertical="center"/>
      <protection hidden="1"/>
    </xf>
    <xf numFmtId="166" fontId="3" fillId="0" borderId="31" xfId="1" applyNumberFormat="1" applyFont="1" applyBorder="1" applyAlignment="1" applyProtection="1">
      <alignment horizontal="center"/>
      <protection hidden="1"/>
    </xf>
    <xf numFmtId="43" fontId="3" fillId="0" borderId="17" xfId="2" applyFont="1" applyFill="1" applyBorder="1" applyAlignment="1" applyProtection="1">
      <alignment horizontal="center"/>
      <protection hidden="1"/>
    </xf>
    <xf numFmtId="166" fontId="3" fillId="0" borderId="32" xfId="1" applyNumberFormat="1" applyFont="1" applyBorder="1" applyAlignment="1" applyProtection="1">
      <alignment horizontal="center"/>
      <protection hidden="1"/>
    </xf>
    <xf numFmtId="43" fontId="3" fillId="0" borderId="33" xfId="2" applyFont="1" applyFill="1" applyBorder="1" applyAlignment="1" applyProtection="1">
      <alignment horizontal="center"/>
      <protection hidden="1"/>
    </xf>
    <xf numFmtId="0" fontId="3" fillId="2" borderId="6" xfId="1" applyFont="1" applyFill="1" applyBorder="1" applyAlignment="1" applyProtection="1">
      <alignment horizontal="center" vertical="top"/>
      <protection hidden="1"/>
    </xf>
    <xf numFmtId="0" fontId="3" fillId="2" borderId="7" xfId="1" applyFont="1" applyFill="1" applyBorder="1" applyAlignment="1" applyProtection="1">
      <alignment horizontal="center" vertical="center"/>
      <protection hidden="1"/>
    </xf>
    <xf numFmtId="0" fontId="3" fillId="0" borderId="34" xfId="1" applyFont="1" applyBorder="1" applyAlignment="1" applyProtection="1">
      <alignment horizontal="center"/>
      <protection hidden="1"/>
    </xf>
    <xf numFmtId="166" fontId="3" fillId="0" borderId="35" xfId="1" applyNumberFormat="1" applyFont="1" applyBorder="1" applyAlignment="1" applyProtection="1">
      <alignment horizontal="center"/>
      <protection hidden="1"/>
    </xf>
    <xf numFmtId="0" fontId="4" fillId="0" borderId="0" xfId="3" applyProtection="1">
      <protection hidden="1"/>
    </xf>
    <xf numFmtId="0" fontId="3" fillId="0" borderId="36" xfId="1" applyFont="1" applyBorder="1" applyAlignment="1" applyProtection="1">
      <alignment horizontal="center"/>
      <protection hidden="1"/>
    </xf>
    <xf numFmtId="43" fontId="6" fillId="4" borderId="26" xfId="1" applyNumberFormat="1" applyFont="1" applyFill="1" applyBorder="1" applyAlignment="1" applyProtection="1">
      <alignment horizontal="left"/>
      <protection locked="0" hidden="1"/>
    </xf>
    <xf numFmtId="0" fontId="3" fillId="2" borderId="0" xfId="1" applyFont="1" applyFill="1" applyAlignment="1" applyProtection="1">
      <alignment horizontal="left"/>
      <protection hidden="1"/>
    </xf>
    <xf numFmtId="0" fontId="2" fillId="2" borderId="0" xfId="1" applyFont="1" applyFill="1" applyAlignment="1" applyProtection="1">
      <alignment horizontal="center" vertical="center"/>
      <protection hidden="1"/>
    </xf>
    <xf numFmtId="0" fontId="6" fillId="2" borderId="38" xfId="3" applyFont="1" applyFill="1" applyBorder="1" applyAlignment="1" applyProtection="1">
      <alignment horizontal="center"/>
      <protection locked="0" hidden="1"/>
    </xf>
    <xf numFmtId="0" fontId="6" fillId="2" borderId="37" xfId="3" applyFont="1" applyFill="1" applyBorder="1" applyAlignment="1" applyProtection="1">
      <alignment horizontal="center"/>
      <protection locked="0" hidden="1"/>
    </xf>
    <xf numFmtId="0" fontId="7" fillId="2" borderId="0" xfId="3" applyFont="1" applyFill="1" applyAlignment="1" applyProtection="1">
      <alignment horizontal="center"/>
      <protection hidden="1"/>
    </xf>
    <xf numFmtId="0" fontId="8" fillId="0" borderId="1" xfId="1" applyFont="1" applyBorder="1" applyAlignment="1" applyProtection="1">
      <alignment horizontal="center" vertical="center"/>
      <protection hidden="1"/>
    </xf>
    <xf numFmtId="0" fontId="8" fillId="0" borderId="2" xfId="1" applyFont="1" applyBorder="1" applyAlignment="1" applyProtection="1">
      <alignment horizontal="center" vertical="center"/>
      <protection hidden="1"/>
    </xf>
    <xf numFmtId="0" fontId="8" fillId="0" borderId="3" xfId="1" applyFont="1" applyBorder="1" applyAlignment="1" applyProtection="1">
      <alignment horizontal="center" vertical="center"/>
      <protection hidden="1"/>
    </xf>
    <xf numFmtId="0" fontId="8" fillId="0" borderId="6" xfId="1" applyFont="1" applyBorder="1" applyAlignment="1" applyProtection="1">
      <alignment horizontal="center" vertical="center"/>
      <protection hidden="1"/>
    </xf>
    <xf numFmtId="0" fontId="8" fillId="0" borderId="7" xfId="1" applyFont="1" applyBorder="1" applyAlignment="1" applyProtection="1">
      <alignment horizontal="center" vertical="center"/>
      <protection hidden="1"/>
    </xf>
    <xf numFmtId="0" fontId="8" fillId="0" borderId="8" xfId="1" applyFont="1" applyBorder="1" applyAlignment="1" applyProtection="1">
      <alignment horizontal="center" vertical="center"/>
      <protection hidden="1"/>
    </xf>
    <xf numFmtId="0" fontId="3" fillId="2" borderId="0" xfId="1" applyFont="1" applyFill="1" applyAlignment="1" applyProtection="1">
      <alignment horizontal="center"/>
      <protection hidden="1"/>
    </xf>
    <xf numFmtId="0" fontId="8" fillId="2" borderId="0" xfId="1" applyFont="1" applyFill="1" applyAlignment="1" applyProtection="1">
      <alignment horizontal="left"/>
      <protection hidden="1"/>
    </xf>
    <xf numFmtId="0" fontId="3" fillId="2" borderId="28" xfId="1" applyFont="1" applyFill="1" applyBorder="1" applyAlignment="1" applyProtection="1">
      <alignment horizontal="center"/>
      <protection hidden="1"/>
    </xf>
    <xf numFmtId="0" fontId="8" fillId="0" borderId="25" xfId="1" applyFont="1" applyBorder="1" applyAlignment="1" applyProtection="1">
      <alignment horizontal="center" vertical="center"/>
      <protection hidden="1"/>
    </xf>
    <xf numFmtId="0" fontId="8" fillId="0" borderId="26" xfId="1" applyFont="1" applyBorder="1" applyAlignment="1" applyProtection="1">
      <alignment horizontal="center" vertical="center"/>
      <protection hidden="1"/>
    </xf>
    <xf numFmtId="0" fontId="8" fillId="0" borderId="27" xfId="1" applyFont="1" applyBorder="1" applyAlignment="1" applyProtection="1">
      <alignment horizontal="center" vertical="center"/>
      <protection hidden="1"/>
    </xf>
    <xf numFmtId="0" fontId="8" fillId="0" borderId="22" xfId="1" applyFont="1" applyBorder="1" applyAlignment="1" applyProtection="1">
      <alignment horizontal="center" vertical="center"/>
      <protection hidden="1"/>
    </xf>
    <xf numFmtId="0" fontId="8" fillId="0" borderId="23" xfId="1" applyFont="1" applyBorder="1" applyAlignment="1" applyProtection="1">
      <alignment horizontal="center" vertical="center"/>
      <protection hidden="1"/>
    </xf>
    <xf numFmtId="0" fontId="8" fillId="0" borderId="24" xfId="1" applyFont="1" applyBorder="1" applyAlignment="1" applyProtection="1">
      <alignment horizontal="center" vertical="center"/>
      <protection hidden="1"/>
    </xf>
    <xf numFmtId="0" fontId="3" fillId="2" borderId="25" xfId="1" applyFont="1" applyFill="1" applyBorder="1" applyAlignment="1" applyProtection="1">
      <alignment horizontal="center" vertical="center"/>
      <protection hidden="1"/>
    </xf>
    <xf numFmtId="0" fontId="3" fillId="2" borderId="26" xfId="1" applyFont="1" applyFill="1" applyBorder="1" applyAlignment="1" applyProtection="1">
      <alignment horizontal="center" vertical="center"/>
      <protection hidden="1"/>
    </xf>
    <xf numFmtId="0" fontId="3" fillId="2" borderId="11" xfId="1" applyFont="1" applyFill="1" applyBorder="1" applyAlignment="1" applyProtection="1">
      <alignment horizontal="center" vertical="center"/>
      <protection hidden="1"/>
    </xf>
    <xf numFmtId="0" fontId="3" fillId="2" borderId="0" xfId="1" applyFont="1" applyFill="1" applyAlignment="1" applyProtection="1">
      <alignment horizontal="center" vertical="center"/>
      <protection hidden="1"/>
    </xf>
    <xf numFmtId="0" fontId="3" fillId="2" borderId="22" xfId="1" applyFont="1" applyFill="1" applyBorder="1" applyAlignment="1" applyProtection="1">
      <alignment horizontal="center" vertical="center"/>
      <protection hidden="1"/>
    </xf>
    <xf numFmtId="0" fontId="3" fillId="2" borderId="23" xfId="1" applyFont="1" applyFill="1" applyBorder="1" applyAlignment="1" applyProtection="1">
      <alignment horizontal="center" vertical="center"/>
      <protection hidden="1"/>
    </xf>
    <xf numFmtId="0" fontId="13" fillId="2" borderId="26" xfId="1" applyFont="1" applyFill="1" applyBorder="1" applyAlignment="1" applyProtection="1">
      <alignment horizontal="center" vertical="center"/>
      <protection hidden="1"/>
    </xf>
    <xf numFmtId="0" fontId="13" fillId="2" borderId="0" xfId="1" applyFont="1" applyFill="1" applyAlignment="1" applyProtection="1">
      <alignment horizontal="center" vertical="center"/>
      <protection hidden="1"/>
    </xf>
    <xf numFmtId="0" fontId="13" fillId="2" borderId="23" xfId="1" applyFont="1" applyFill="1" applyBorder="1" applyAlignment="1" applyProtection="1">
      <alignment horizontal="center" vertical="center"/>
      <protection hidden="1"/>
    </xf>
    <xf numFmtId="0" fontId="14" fillId="2" borderId="26" xfId="1" applyFont="1" applyFill="1" applyBorder="1" applyAlignment="1" applyProtection="1">
      <alignment horizontal="center" vertical="center"/>
      <protection hidden="1"/>
    </xf>
    <xf numFmtId="0" fontId="14" fillId="2" borderId="23" xfId="1" applyFont="1" applyFill="1" applyBorder="1" applyAlignment="1" applyProtection="1">
      <alignment horizontal="center" vertical="center"/>
      <protection hidden="1"/>
    </xf>
    <xf numFmtId="0" fontId="3" fillId="2" borderId="27" xfId="1" applyFont="1" applyFill="1" applyBorder="1" applyAlignment="1" applyProtection="1">
      <alignment horizontal="center"/>
      <protection hidden="1"/>
    </xf>
    <xf numFmtId="0" fontId="3" fillId="2" borderId="12" xfId="1" applyFont="1" applyFill="1" applyBorder="1" applyAlignment="1" applyProtection="1">
      <alignment horizontal="center"/>
      <protection hidden="1"/>
    </xf>
    <xf numFmtId="0" fontId="3" fillId="2" borderId="24" xfId="1" applyFont="1" applyFill="1" applyBorder="1" applyAlignment="1" applyProtection="1">
      <alignment horizontal="center"/>
      <protection hidden="1"/>
    </xf>
  </cellXfs>
  <cellStyles count="4">
    <cellStyle name="Comma 2" xfId="2"/>
    <cellStyle name="Normal" xfId="0" builtinId="0"/>
    <cellStyle name="Normal 2" xfId="3"/>
    <cellStyle name="ปกติ_ตัวอย่างการคำนวณ FACTOR F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22</xdr:row>
      <xdr:rowOff>9525</xdr:rowOff>
    </xdr:from>
    <xdr:to>
      <xdr:col>2</xdr:col>
      <xdr:colOff>0</xdr:colOff>
      <xdr:row>24</xdr:row>
      <xdr:rowOff>38100</xdr:rowOff>
    </xdr:to>
    <xdr:sp macro="" textlink="">
      <xdr:nvSpPr>
        <xdr:cNvPr id="2" name="วงเล็บปีกกาซ้าย 1">
          <a:extLst>
            <a:ext uri="{FF2B5EF4-FFF2-40B4-BE49-F238E27FC236}">
              <a16:creationId xmlns:a16="http://schemas.microsoft.com/office/drawing/2014/main" id="{982D9D98-1454-4279-832C-3C6788F205A6}"/>
            </a:ext>
          </a:extLst>
        </xdr:cNvPr>
        <xdr:cNvSpPr/>
      </xdr:nvSpPr>
      <xdr:spPr>
        <a:xfrm>
          <a:off x="752475" y="5848350"/>
          <a:ext cx="133350" cy="5619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  <xdr:twoCellAnchor>
    <xdr:from>
      <xdr:col>9</xdr:col>
      <xdr:colOff>57150</xdr:colOff>
      <xdr:row>22</xdr:row>
      <xdr:rowOff>28575</xdr:rowOff>
    </xdr:from>
    <xdr:to>
      <xdr:col>9</xdr:col>
      <xdr:colOff>142875</xdr:colOff>
      <xdr:row>24</xdr:row>
      <xdr:rowOff>28575</xdr:rowOff>
    </xdr:to>
    <xdr:sp macro="" textlink="">
      <xdr:nvSpPr>
        <xdr:cNvPr id="3" name="วงเล็บปีกกาขวา 2">
          <a:extLst>
            <a:ext uri="{FF2B5EF4-FFF2-40B4-BE49-F238E27FC236}">
              <a16:creationId xmlns:a16="http://schemas.microsoft.com/office/drawing/2014/main" id="{74E6D90D-8B87-4617-BE33-89EC932D95C6}"/>
            </a:ext>
          </a:extLst>
        </xdr:cNvPr>
        <xdr:cNvSpPr/>
      </xdr:nvSpPr>
      <xdr:spPr>
        <a:xfrm>
          <a:off x="5800725" y="5867400"/>
          <a:ext cx="85725" cy="533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K35"/>
  <sheetViews>
    <sheetView tabSelected="1" zoomScaleNormal="100" zoomScaleSheetLayoutView="112" workbookViewId="0">
      <selection activeCell="H18" sqref="H18"/>
    </sheetView>
  </sheetViews>
  <sheetFormatPr defaultColWidth="9" defaultRowHeight="21"/>
  <cols>
    <col min="1" max="1" width="8" style="2" customWidth="1"/>
    <col min="2" max="2" width="3.5703125" style="2" customWidth="1"/>
    <col min="3" max="3" width="6.7109375" style="2" customWidth="1"/>
    <col min="4" max="4" width="3.5703125" style="2" customWidth="1"/>
    <col min="5" max="5" width="11.42578125" style="2" customWidth="1"/>
    <col min="6" max="6" width="5.85546875" style="2" customWidth="1"/>
    <col min="7" max="7" width="11.42578125" style="2" customWidth="1"/>
    <col min="8" max="8" width="14.140625" style="2" bestFit="1" customWidth="1"/>
    <col min="9" max="9" width="11.140625" style="2" customWidth="1"/>
    <col min="10" max="10" width="6.42578125" style="82" customWidth="1"/>
    <col min="11" max="11" width="9.42578125" style="2" customWidth="1"/>
    <col min="12" max="12" width="7.5703125" style="2" customWidth="1"/>
    <col min="13" max="15" width="9" style="2" hidden="1" customWidth="1"/>
    <col min="16" max="16" width="14.42578125" style="2" hidden="1" customWidth="1"/>
    <col min="17" max="20" width="9" style="2" hidden="1" customWidth="1"/>
    <col min="21" max="21" width="20.140625" style="3" hidden="1" customWidth="1"/>
    <col min="22" max="23" width="9" style="2" hidden="1" customWidth="1"/>
    <col min="24" max="24" width="20.28515625" style="2" hidden="1" customWidth="1"/>
    <col min="25" max="25" width="15.42578125" style="2" hidden="1" customWidth="1"/>
    <col min="26" max="26" width="0.28515625" style="2" customWidth="1"/>
    <col min="27" max="28" width="9" style="2"/>
    <col min="29" max="29" width="13.140625" style="2" customWidth="1"/>
    <col min="30" max="30" width="2.28515625" style="2" customWidth="1"/>
    <col min="31" max="16384" width="9" style="2"/>
  </cols>
  <sheetData>
    <row r="1" spans="1:37" ht="23.25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9" customFormat="1">
      <c r="A2" s="5" t="s">
        <v>1</v>
      </c>
      <c r="B2" s="6"/>
      <c r="C2" s="104" t="s">
        <v>63</v>
      </c>
      <c r="D2" s="104"/>
      <c r="E2" s="104"/>
      <c r="F2" s="104"/>
      <c r="G2" s="104"/>
      <c r="H2" s="104"/>
      <c r="I2" s="104"/>
      <c r="J2" s="6"/>
      <c r="K2" s="6"/>
      <c r="L2" s="6"/>
      <c r="M2" s="7">
        <f>P14</f>
        <v>1.3056000000000001</v>
      </c>
      <c r="N2" s="8"/>
      <c r="Q2" s="8"/>
      <c r="U2" s="10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9" customFormat="1">
      <c r="A3" s="5" t="s">
        <v>2</v>
      </c>
      <c r="B3" s="6"/>
      <c r="C3" s="105" t="s">
        <v>64</v>
      </c>
      <c r="D3" s="105"/>
      <c r="E3" s="105"/>
      <c r="F3" s="105"/>
      <c r="G3" s="105"/>
      <c r="H3" s="105"/>
      <c r="I3" s="105"/>
      <c r="J3" s="11" t="s">
        <v>3</v>
      </c>
      <c r="K3" s="104" t="s">
        <v>65</v>
      </c>
      <c r="L3" s="104"/>
      <c r="N3" s="12"/>
      <c r="O3" s="13"/>
      <c r="Q3" s="8"/>
      <c r="U3" s="10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</row>
    <row r="4" spans="1:37" s="9" customFormat="1">
      <c r="A4" s="5" t="s">
        <v>4</v>
      </c>
      <c r="B4" s="104" t="s">
        <v>64</v>
      </c>
      <c r="C4" s="104"/>
      <c r="D4" s="104"/>
      <c r="E4" s="104"/>
      <c r="F4" s="104"/>
      <c r="G4" s="104"/>
      <c r="H4" s="104"/>
      <c r="I4" s="104"/>
      <c r="J4" s="14"/>
      <c r="K4" s="14"/>
      <c r="L4" s="14"/>
      <c r="N4" s="8"/>
      <c r="Q4" s="8"/>
      <c r="U4" s="10"/>
      <c r="AA4" s="6"/>
      <c r="AB4" s="106" t="s">
        <v>5</v>
      </c>
      <c r="AC4" s="106"/>
      <c r="AD4" s="106"/>
      <c r="AE4" s="106"/>
      <c r="AF4" s="106"/>
      <c r="AG4" s="106"/>
      <c r="AH4" s="106"/>
      <c r="AI4" s="106"/>
      <c r="AJ4" s="106"/>
      <c r="AK4" s="6"/>
    </row>
    <row r="5" spans="1:37" s="9" customFormat="1" ht="21.75" thickBot="1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N5" s="8"/>
      <c r="Q5" s="8"/>
      <c r="U5" s="10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>
      <c r="A6" s="107" t="s">
        <v>6</v>
      </c>
      <c r="B6" s="108"/>
      <c r="C6" s="108"/>
      <c r="D6" s="108"/>
      <c r="E6" s="108"/>
      <c r="F6" s="108"/>
      <c r="G6" s="108"/>
      <c r="H6" s="108"/>
      <c r="I6" s="108"/>
      <c r="J6" s="109"/>
      <c r="K6" s="16" t="s">
        <v>7</v>
      </c>
      <c r="L6" s="17" t="s">
        <v>8</v>
      </c>
      <c r="AA6" s="4"/>
      <c r="AB6" s="113" t="s">
        <v>9</v>
      </c>
      <c r="AC6" s="113"/>
      <c r="AD6" s="113"/>
      <c r="AE6" s="113"/>
      <c r="AF6" s="113"/>
      <c r="AG6" s="113"/>
      <c r="AH6" s="113"/>
      <c r="AI6" s="113"/>
      <c r="AJ6" s="113"/>
      <c r="AK6" s="4"/>
    </row>
    <row r="7" spans="1:37" ht="21.75" thickBot="1">
      <c r="A7" s="110"/>
      <c r="B7" s="111"/>
      <c r="C7" s="111"/>
      <c r="D7" s="111"/>
      <c r="E7" s="111"/>
      <c r="F7" s="111"/>
      <c r="G7" s="111"/>
      <c r="H7" s="111"/>
      <c r="I7" s="111"/>
      <c r="J7" s="112"/>
      <c r="K7" s="18" t="s">
        <v>10</v>
      </c>
      <c r="L7" s="19"/>
      <c r="U7" s="3">
        <v>0</v>
      </c>
      <c r="V7" s="2">
        <v>1.3056000000000001</v>
      </c>
      <c r="X7" s="2">
        <v>0</v>
      </c>
      <c r="Y7" s="3">
        <v>500000</v>
      </c>
      <c r="AA7" s="4"/>
      <c r="AB7" s="114" t="s">
        <v>11</v>
      </c>
      <c r="AC7" s="114"/>
      <c r="AD7" s="114"/>
      <c r="AE7" s="114"/>
      <c r="AF7" s="114"/>
      <c r="AG7" s="114"/>
      <c r="AH7" s="114"/>
      <c r="AI7" s="114"/>
      <c r="AJ7" s="114"/>
      <c r="AK7" s="4"/>
    </row>
    <row r="8" spans="1:37">
      <c r="A8" s="20"/>
      <c r="B8" s="21" t="s">
        <v>12</v>
      </c>
      <c r="C8" s="21"/>
      <c r="D8" s="21"/>
      <c r="E8" s="21"/>
      <c r="F8" s="21"/>
      <c r="G8" s="21"/>
      <c r="H8" s="21"/>
      <c r="I8" s="21"/>
      <c r="J8" s="22">
        <v>0</v>
      </c>
      <c r="K8" s="23" t="s">
        <v>13</v>
      </c>
      <c r="L8" s="24">
        <v>1.3056000000000001</v>
      </c>
      <c r="P8" s="3"/>
      <c r="Q8" s="1"/>
      <c r="U8" s="25">
        <v>500000</v>
      </c>
      <c r="V8" s="26">
        <v>1.3056000000000001</v>
      </c>
      <c r="X8" s="25">
        <v>500000</v>
      </c>
      <c r="Y8" s="27">
        <v>1000000</v>
      </c>
      <c r="AA8" s="4"/>
      <c r="AB8" s="4"/>
      <c r="AC8" s="28" t="s">
        <v>14</v>
      </c>
      <c r="AD8" s="4" t="s">
        <v>15</v>
      </c>
      <c r="AE8" s="102" t="s">
        <v>16</v>
      </c>
      <c r="AF8" s="102"/>
      <c r="AG8" s="102"/>
      <c r="AH8" s="102"/>
      <c r="AI8" s="102"/>
      <c r="AJ8" s="102"/>
      <c r="AK8" s="4"/>
    </row>
    <row r="9" spans="1:37">
      <c r="A9" s="20"/>
      <c r="B9" s="21" t="s">
        <v>17</v>
      </c>
      <c r="C9" s="21"/>
      <c r="D9" s="21"/>
      <c r="E9" s="21"/>
      <c r="F9" s="21"/>
      <c r="G9" s="21"/>
      <c r="H9" s="21"/>
      <c r="I9" s="21"/>
      <c r="J9" s="22">
        <v>0</v>
      </c>
      <c r="K9" s="29">
        <v>1</v>
      </c>
      <c r="L9" s="30">
        <v>1.3032999999999999</v>
      </c>
      <c r="U9" s="27">
        <v>1000000</v>
      </c>
      <c r="V9" s="31">
        <v>1.3032999999999999</v>
      </c>
      <c r="X9" s="27">
        <v>1000000</v>
      </c>
      <c r="Y9" s="27">
        <v>2000000</v>
      </c>
      <c r="AA9" s="4"/>
      <c r="AB9" s="4"/>
      <c r="AC9" s="4"/>
      <c r="AD9" s="4" t="s">
        <v>18</v>
      </c>
      <c r="AE9" s="102" t="s">
        <v>19</v>
      </c>
      <c r="AF9" s="102"/>
      <c r="AG9" s="102"/>
      <c r="AH9" s="102"/>
      <c r="AI9" s="102"/>
      <c r="AJ9" s="102"/>
      <c r="AK9" s="4"/>
    </row>
    <row r="10" spans="1:37" s="33" customFormat="1">
      <c r="A10" s="20"/>
      <c r="B10" s="21" t="s">
        <v>20</v>
      </c>
      <c r="C10" s="21"/>
      <c r="D10" s="21"/>
      <c r="E10" s="21"/>
      <c r="F10" s="21"/>
      <c r="G10" s="21"/>
      <c r="H10" s="21"/>
      <c r="I10" s="21"/>
      <c r="J10" s="22">
        <v>0.05</v>
      </c>
      <c r="K10" s="29">
        <v>2</v>
      </c>
      <c r="L10" s="32">
        <v>1.3017000000000001</v>
      </c>
      <c r="N10" s="2" t="s">
        <v>21</v>
      </c>
      <c r="O10" s="34"/>
      <c r="P10" s="34">
        <f>H17</f>
        <v>328077.33</v>
      </c>
      <c r="Q10" s="2"/>
      <c r="S10" s="35"/>
      <c r="U10" s="27">
        <v>2000000</v>
      </c>
      <c r="V10" s="36">
        <v>1.3017000000000001</v>
      </c>
      <c r="X10" s="27">
        <v>2000000</v>
      </c>
      <c r="Y10" s="27">
        <v>5000000</v>
      </c>
      <c r="AA10" s="21"/>
      <c r="AB10" s="21"/>
      <c r="AC10" s="21"/>
      <c r="AD10" s="4"/>
      <c r="AE10" s="102" t="s">
        <v>22</v>
      </c>
      <c r="AF10" s="102"/>
      <c r="AG10" s="102"/>
      <c r="AH10" s="102"/>
      <c r="AI10" s="102"/>
      <c r="AJ10" s="102"/>
      <c r="AK10" s="21"/>
    </row>
    <row r="11" spans="1:37" s="33" customFormat="1">
      <c r="A11" s="37"/>
      <c r="B11" s="38" t="s">
        <v>23</v>
      </c>
      <c r="C11" s="38"/>
      <c r="D11" s="38"/>
      <c r="E11" s="38"/>
      <c r="F11" s="38"/>
      <c r="G11" s="38"/>
      <c r="H11" s="38"/>
      <c r="I11" s="38"/>
      <c r="J11" s="39">
        <v>7.0000000000000007E-2</v>
      </c>
      <c r="K11" s="29">
        <v>5</v>
      </c>
      <c r="L11" s="32">
        <v>1.2985</v>
      </c>
      <c r="N11" s="2" t="s">
        <v>24</v>
      </c>
      <c r="P11" s="40">
        <f>VLOOKUP(H17,U7:V31,1)</f>
        <v>0</v>
      </c>
      <c r="Q11" s="2" t="s">
        <v>25</v>
      </c>
      <c r="R11" s="41">
        <f>IF(H17&lt;500000,0,VLOOKUP(P11,U7:V31,2))</f>
        <v>0</v>
      </c>
      <c r="U11" s="27">
        <v>5000000</v>
      </c>
      <c r="V11" s="36">
        <v>1.2985</v>
      </c>
      <c r="X11" s="27">
        <v>5000000</v>
      </c>
      <c r="Y11" s="42">
        <v>10000000</v>
      </c>
      <c r="AA11" s="21"/>
      <c r="AB11" s="21"/>
      <c r="AC11" s="21"/>
      <c r="AD11" s="4" t="s">
        <v>26</v>
      </c>
      <c r="AE11" s="102" t="s">
        <v>27</v>
      </c>
      <c r="AF11" s="102"/>
      <c r="AG11" s="102"/>
      <c r="AH11" s="102"/>
      <c r="AI11" s="102"/>
      <c r="AJ11" s="102"/>
      <c r="AK11" s="21"/>
    </row>
    <row r="12" spans="1:37" s="33" customFormat="1">
      <c r="A12" s="116" t="s">
        <v>28</v>
      </c>
      <c r="B12" s="117"/>
      <c r="C12" s="117"/>
      <c r="D12" s="117"/>
      <c r="E12" s="117"/>
      <c r="F12" s="117"/>
      <c r="G12" s="117"/>
      <c r="H12" s="117"/>
      <c r="I12" s="117"/>
      <c r="J12" s="118"/>
      <c r="K12" s="43">
        <v>10</v>
      </c>
      <c r="L12" s="44">
        <v>1.2926</v>
      </c>
      <c r="N12" s="2" t="s">
        <v>29</v>
      </c>
      <c r="P12" s="40">
        <f>VLOOKUP(P11,X7:Y31,2)</f>
        <v>500000</v>
      </c>
      <c r="Q12" s="2" t="s">
        <v>30</v>
      </c>
      <c r="R12" s="41">
        <f>IF(H17&gt;500000000,"",VLOOKUP(P12,U7:V31,2))</f>
        <v>1.3056000000000001</v>
      </c>
      <c r="U12" s="42">
        <v>10000000</v>
      </c>
      <c r="V12" s="45">
        <v>1.2926</v>
      </c>
      <c r="X12" s="42">
        <v>10000000</v>
      </c>
      <c r="Y12" s="42">
        <v>15000000</v>
      </c>
      <c r="AA12" s="21"/>
      <c r="AB12" s="21"/>
      <c r="AC12" s="21"/>
      <c r="AD12" s="4"/>
      <c r="AE12" s="102" t="s">
        <v>22</v>
      </c>
      <c r="AF12" s="102"/>
      <c r="AG12" s="102"/>
      <c r="AH12" s="102"/>
      <c r="AI12" s="102"/>
      <c r="AJ12" s="102"/>
      <c r="AK12" s="21"/>
    </row>
    <row r="13" spans="1:37" s="33" customFormat="1">
      <c r="A13" s="119"/>
      <c r="B13" s="120"/>
      <c r="C13" s="120"/>
      <c r="D13" s="120"/>
      <c r="E13" s="120"/>
      <c r="F13" s="120"/>
      <c r="G13" s="120"/>
      <c r="H13" s="120"/>
      <c r="I13" s="120"/>
      <c r="J13" s="121"/>
      <c r="K13" s="43">
        <v>15</v>
      </c>
      <c r="L13" s="44">
        <v>1.2576000000000001</v>
      </c>
      <c r="N13" s="2"/>
      <c r="Q13" s="2"/>
      <c r="U13" s="42">
        <v>15000000</v>
      </c>
      <c r="V13" s="45">
        <v>1.2576000000000001</v>
      </c>
      <c r="X13" s="42">
        <v>15000000</v>
      </c>
      <c r="Y13" s="27">
        <v>20000000</v>
      </c>
      <c r="AA13" s="21"/>
      <c r="AB13" s="21"/>
      <c r="AC13" s="21"/>
      <c r="AD13" s="4" t="s">
        <v>31</v>
      </c>
      <c r="AE13" s="102" t="s">
        <v>32</v>
      </c>
      <c r="AF13" s="102"/>
      <c r="AG13" s="102"/>
      <c r="AH13" s="102"/>
      <c r="AI13" s="102"/>
      <c r="AJ13" s="102"/>
      <c r="AK13" s="21"/>
    </row>
    <row r="14" spans="1:37" s="33" customFormat="1">
      <c r="A14" s="122" t="s">
        <v>33</v>
      </c>
      <c r="B14" s="123"/>
      <c r="C14" s="123"/>
      <c r="D14" s="123"/>
      <c r="E14" s="128" t="s">
        <v>34</v>
      </c>
      <c r="F14" s="131" t="s">
        <v>35</v>
      </c>
      <c r="G14" s="131"/>
      <c r="H14" s="131"/>
      <c r="I14" s="128" t="s">
        <v>36</v>
      </c>
      <c r="J14" s="133"/>
      <c r="K14" s="29">
        <v>20</v>
      </c>
      <c r="L14" s="44">
        <v>1.25</v>
      </c>
      <c r="N14" s="2" t="s">
        <v>37</v>
      </c>
      <c r="P14" s="46">
        <f>ROUNDDOWN(IF(H17&gt;500000000,V31,IF(H17&lt;500000,V8,(A23-((C23-E23)*(G23-I23))/(E24-G24)))),4)</f>
        <v>1.3056000000000001</v>
      </c>
      <c r="Q14" s="2"/>
      <c r="U14" s="27">
        <v>20000000</v>
      </c>
      <c r="V14" s="45">
        <v>1.25</v>
      </c>
      <c r="X14" s="27">
        <v>20000000</v>
      </c>
      <c r="Y14" s="27">
        <v>25000000</v>
      </c>
      <c r="AA14" s="21"/>
      <c r="AB14" s="21"/>
      <c r="AC14" s="21"/>
      <c r="AD14" s="4"/>
      <c r="AE14" s="102" t="s">
        <v>38</v>
      </c>
      <c r="AF14" s="102"/>
      <c r="AG14" s="102"/>
      <c r="AH14" s="102"/>
      <c r="AI14" s="102"/>
      <c r="AJ14" s="102"/>
      <c r="AK14" s="21"/>
    </row>
    <row r="15" spans="1:37" s="33" customFormat="1">
      <c r="A15" s="124"/>
      <c r="B15" s="125"/>
      <c r="C15" s="125"/>
      <c r="D15" s="125"/>
      <c r="E15" s="129"/>
      <c r="F15" s="132"/>
      <c r="G15" s="132"/>
      <c r="H15" s="132"/>
      <c r="I15" s="129"/>
      <c r="J15" s="134"/>
      <c r="K15" s="29">
        <v>25</v>
      </c>
      <c r="L15" s="32">
        <v>1.2230000000000001</v>
      </c>
      <c r="N15" s="2"/>
      <c r="Q15" s="2" t="s">
        <v>39</v>
      </c>
      <c r="U15" s="27">
        <v>25000000</v>
      </c>
      <c r="V15" s="36">
        <v>1.2230000000000001</v>
      </c>
      <c r="X15" s="27">
        <v>25000000</v>
      </c>
      <c r="Y15" s="27">
        <v>30000000</v>
      </c>
      <c r="AA15" s="21"/>
      <c r="AB15" s="21"/>
      <c r="AC15" s="21"/>
      <c r="AD15" s="4" t="s">
        <v>40</v>
      </c>
      <c r="AE15" s="102" t="s">
        <v>41</v>
      </c>
      <c r="AF15" s="102"/>
      <c r="AG15" s="102"/>
      <c r="AH15" s="102"/>
      <c r="AI15" s="102"/>
      <c r="AJ15" s="102"/>
      <c r="AK15" s="21"/>
    </row>
    <row r="16" spans="1:37" s="33" customFormat="1">
      <c r="A16" s="126"/>
      <c r="B16" s="127"/>
      <c r="C16" s="127"/>
      <c r="D16" s="127"/>
      <c r="E16" s="130"/>
      <c r="F16" s="115" t="s">
        <v>42</v>
      </c>
      <c r="G16" s="115"/>
      <c r="H16" s="115"/>
      <c r="I16" s="130"/>
      <c r="J16" s="135"/>
      <c r="K16" s="29">
        <v>30</v>
      </c>
      <c r="L16" s="32">
        <v>1.2146999999999999</v>
      </c>
      <c r="N16" s="2"/>
      <c r="Q16" s="2"/>
      <c r="R16" s="33" t="s">
        <v>39</v>
      </c>
      <c r="U16" s="27">
        <v>30000000</v>
      </c>
      <c r="V16" s="36">
        <v>1.2146999999999999</v>
      </c>
      <c r="X16" s="27">
        <v>30000000</v>
      </c>
      <c r="Y16" s="27">
        <v>40000000</v>
      </c>
      <c r="AA16" s="21"/>
      <c r="AB16" s="21"/>
      <c r="AC16" s="21"/>
      <c r="AD16" s="21"/>
      <c r="AE16" s="102" t="s">
        <v>38</v>
      </c>
      <c r="AF16" s="102"/>
      <c r="AG16" s="102"/>
      <c r="AH16" s="102"/>
      <c r="AI16" s="102"/>
      <c r="AJ16" s="102"/>
      <c r="AK16" s="21"/>
    </row>
    <row r="17" spans="1:37" s="33" customFormat="1">
      <c r="A17" s="47" t="s">
        <v>43</v>
      </c>
      <c r="B17" s="48" t="s">
        <v>44</v>
      </c>
      <c r="C17" s="48"/>
      <c r="D17" s="48"/>
      <c r="E17" s="48"/>
      <c r="F17" s="48"/>
      <c r="G17" s="49" t="s">
        <v>45</v>
      </c>
      <c r="H17" s="101">
        <v>328077.33</v>
      </c>
      <c r="I17" s="50"/>
      <c r="J17" s="51"/>
      <c r="K17" s="29">
        <v>40</v>
      </c>
      <c r="L17" s="32">
        <v>1.2142999999999999</v>
      </c>
      <c r="N17" s="2"/>
      <c r="Q17" s="2"/>
      <c r="U17" s="27">
        <v>40000000</v>
      </c>
      <c r="V17" s="36">
        <v>1.2142999999999999</v>
      </c>
      <c r="X17" s="27">
        <v>40000000</v>
      </c>
      <c r="Y17" s="27">
        <v>50000000</v>
      </c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</row>
    <row r="18" spans="1:37" s="33" customFormat="1">
      <c r="A18" s="52"/>
      <c r="B18" s="53" t="s">
        <v>46</v>
      </c>
      <c r="C18" s="53"/>
      <c r="D18" s="53"/>
      <c r="E18" s="53"/>
      <c r="F18" s="53"/>
      <c r="G18" s="54" t="s">
        <v>45</v>
      </c>
      <c r="H18" s="55">
        <f>IF(P11=0,0,P11)</f>
        <v>0</v>
      </c>
      <c r="I18" s="4"/>
      <c r="J18" s="56"/>
      <c r="K18" s="29">
        <v>50</v>
      </c>
      <c r="L18" s="32">
        <v>1.2141999999999999</v>
      </c>
      <c r="N18" s="2"/>
      <c r="Q18" s="2"/>
      <c r="U18" s="27">
        <v>50000000</v>
      </c>
      <c r="V18" s="36">
        <v>1.2141999999999999</v>
      </c>
      <c r="X18" s="27">
        <v>50000000</v>
      </c>
      <c r="Y18" s="27">
        <v>60000000</v>
      </c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</row>
    <row r="19" spans="1:37" s="33" customFormat="1">
      <c r="A19" s="52"/>
      <c r="B19" s="53" t="s">
        <v>47</v>
      </c>
      <c r="C19" s="53"/>
      <c r="D19" s="53"/>
      <c r="E19" s="53"/>
      <c r="F19" s="53"/>
      <c r="G19" s="54" t="s">
        <v>45</v>
      </c>
      <c r="H19" s="55">
        <f>P12</f>
        <v>500000</v>
      </c>
      <c r="I19" s="4"/>
      <c r="J19" s="56"/>
      <c r="K19" s="29">
        <v>60</v>
      </c>
      <c r="L19" s="32">
        <v>1.2042999999999999</v>
      </c>
      <c r="N19" s="2"/>
      <c r="Q19" s="2"/>
      <c r="U19" s="27">
        <v>60000000</v>
      </c>
      <c r="V19" s="36">
        <v>1.2042999999999999</v>
      </c>
      <c r="X19" s="27">
        <v>60000000</v>
      </c>
      <c r="Y19" s="27">
        <v>70000000</v>
      </c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</row>
    <row r="20" spans="1:37" s="33" customFormat="1">
      <c r="A20" s="52"/>
      <c r="B20" s="53" t="s">
        <v>48</v>
      </c>
      <c r="C20" s="53"/>
      <c r="D20" s="53"/>
      <c r="E20" s="53"/>
      <c r="F20" s="53"/>
      <c r="G20" s="54" t="s">
        <v>45</v>
      </c>
      <c r="H20" s="57">
        <f>R11</f>
        <v>0</v>
      </c>
      <c r="I20" s="57"/>
      <c r="J20" s="58"/>
      <c r="K20" s="29">
        <v>70</v>
      </c>
      <c r="L20" s="32">
        <v>1.2032</v>
      </c>
      <c r="N20" s="2"/>
      <c r="Q20" s="2"/>
      <c r="U20" s="27">
        <v>70000000</v>
      </c>
      <c r="V20" s="36">
        <v>1.2032</v>
      </c>
      <c r="X20" s="27">
        <v>70000000</v>
      </c>
      <c r="Y20" s="27">
        <v>80000000</v>
      </c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</row>
    <row r="21" spans="1:37" s="33" customFormat="1">
      <c r="A21" s="59"/>
      <c r="B21" s="60" t="s">
        <v>49</v>
      </c>
      <c r="C21" s="60"/>
      <c r="D21" s="60"/>
      <c r="E21" s="60"/>
      <c r="F21" s="60"/>
      <c r="G21" s="61" t="s">
        <v>45</v>
      </c>
      <c r="H21" s="62">
        <f>R12</f>
        <v>1.3056000000000001</v>
      </c>
      <c r="I21" s="62"/>
      <c r="J21" s="63"/>
      <c r="K21" s="29">
        <v>80</v>
      </c>
      <c r="L21" s="32">
        <v>1.2032</v>
      </c>
      <c r="N21" s="2"/>
      <c r="Q21" s="2"/>
      <c r="U21" s="27">
        <v>80000000</v>
      </c>
      <c r="V21" s="36">
        <v>1.2032</v>
      </c>
      <c r="X21" s="27">
        <v>80000000</v>
      </c>
      <c r="Y21" s="27">
        <v>90000000</v>
      </c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</row>
    <row r="22" spans="1:37" s="33" customFormat="1">
      <c r="A22" s="64"/>
      <c r="B22" s="65" t="s">
        <v>50</v>
      </c>
      <c r="C22" s="66"/>
      <c r="D22" s="66"/>
      <c r="E22" s="66"/>
      <c r="F22" s="66"/>
      <c r="G22" s="66"/>
      <c r="H22" s="66"/>
      <c r="I22" s="66"/>
      <c r="J22" s="67"/>
      <c r="K22" s="29">
        <v>90</v>
      </c>
      <c r="L22" s="32">
        <v>1.2032</v>
      </c>
      <c r="N22" s="2"/>
      <c r="Q22" s="2"/>
      <c r="U22" s="27">
        <v>90000000</v>
      </c>
      <c r="V22" s="36">
        <v>1.2032</v>
      </c>
      <c r="X22" s="27">
        <v>90000000</v>
      </c>
      <c r="Y22" s="27">
        <v>100000000</v>
      </c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</row>
    <row r="23" spans="1:37" s="33" customFormat="1">
      <c r="A23" s="68">
        <f>R11</f>
        <v>0</v>
      </c>
      <c r="B23" s="69" t="s">
        <v>51</v>
      </c>
      <c r="C23" s="70">
        <f>R11</f>
        <v>0</v>
      </c>
      <c r="D23" s="70" t="s">
        <v>52</v>
      </c>
      <c r="E23" s="71">
        <f>R12</f>
        <v>1.3056000000000001</v>
      </c>
      <c r="F23" s="72" t="s">
        <v>53</v>
      </c>
      <c r="G23" s="72">
        <f>P10</f>
        <v>328077.33</v>
      </c>
      <c r="H23" s="72" t="s">
        <v>52</v>
      </c>
      <c r="I23" s="73">
        <f>P11</f>
        <v>0</v>
      </c>
      <c r="J23" s="74" t="s">
        <v>54</v>
      </c>
      <c r="K23" s="29">
        <v>100</v>
      </c>
      <c r="L23" s="32">
        <v>1.2032</v>
      </c>
      <c r="N23" s="2"/>
      <c r="Q23" s="2"/>
      <c r="U23" s="27">
        <v>100000000</v>
      </c>
      <c r="V23" s="36">
        <v>1.2032</v>
      </c>
      <c r="X23" s="27">
        <v>100000000</v>
      </c>
      <c r="Y23" s="27">
        <v>150000000</v>
      </c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</row>
    <row r="24" spans="1:37" s="33" customFormat="1">
      <c r="A24" s="52"/>
      <c r="B24" s="75"/>
      <c r="C24" s="75"/>
      <c r="D24" s="69" t="s">
        <v>55</v>
      </c>
      <c r="E24" s="76">
        <f>P12</f>
        <v>500000</v>
      </c>
      <c r="F24" s="75" t="s">
        <v>52</v>
      </c>
      <c r="G24" s="76">
        <f>P11</f>
        <v>0</v>
      </c>
      <c r="H24" s="77" t="s">
        <v>54</v>
      </c>
      <c r="I24" s="75"/>
      <c r="J24" s="78"/>
      <c r="K24" s="29">
        <v>150</v>
      </c>
      <c r="L24" s="32">
        <v>1.2004999999999999</v>
      </c>
      <c r="N24" s="2"/>
      <c r="Q24" s="2"/>
      <c r="U24" s="27">
        <v>150000000</v>
      </c>
      <c r="V24" s="36">
        <v>1.2004999999999999</v>
      </c>
      <c r="X24" s="27">
        <v>150000000</v>
      </c>
      <c r="Y24" s="27">
        <v>200000000</v>
      </c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</row>
    <row r="25" spans="1:37" s="33" customFormat="1">
      <c r="A25" s="52"/>
      <c r="B25" s="79"/>
      <c r="C25" s="69"/>
      <c r="D25" s="69"/>
      <c r="E25" s="69"/>
      <c r="F25" s="80"/>
      <c r="G25" s="80"/>
      <c r="H25" s="80"/>
      <c r="I25" s="80"/>
      <c r="J25" s="81"/>
      <c r="K25" s="29">
        <v>200</v>
      </c>
      <c r="L25" s="32">
        <v>1.2004999999999999</v>
      </c>
      <c r="N25" s="2"/>
      <c r="Q25" s="2"/>
      <c r="R25" s="82"/>
      <c r="U25" s="27">
        <v>200000000</v>
      </c>
      <c r="V25" s="36">
        <v>1.2004999999999999</v>
      </c>
      <c r="X25" s="27">
        <v>200000000</v>
      </c>
      <c r="Y25" s="27">
        <v>250000000</v>
      </c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</row>
    <row r="26" spans="1:37" s="33" customFormat="1">
      <c r="A26" s="52"/>
      <c r="B26" s="75"/>
      <c r="C26" s="83" t="s">
        <v>56</v>
      </c>
      <c r="D26" s="75"/>
      <c r="E26" s="75"/>
      <c r="F26" s="75"/>
      <c r="G26" s="76">
        <f>H17</f>
        <v>328077.33</v>
      </c>
      <c r="H26" s="75"/>
      <c r="I26" s="77" t="s">
        <v>57</v>
      </c>
      <c r="J26" s="75"/>
      <c r="K26" s="29">
        <v>250</v>
      </c>
      <c r="L26" s="32">
        <v>1.1996</v>
      </c>
      <c r="N26" s="2"/>
      <c r="Q26" s="2"/>
      <c r="R26" s="82"/>
      <c r="U26" s="27">
        <v>250000000</v>
      </c>
      <c r="V26" s="36">
        <v>1.1996</v>
      </c>
      <c r="X26" s="27">
        <v>250000000</v>
      </c>
      <c r="Y26" s="27">
        <v>300000000</v>
      </c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</row>
    <row r="27" spans="1:37" s="33" customFormat="1" ht="21.75" thickBot="1">
      <c r="A27" s="52"/>
      <c r="B27" s="84"/>
      <c r="C27" s="83" t="s">
        <v>58</v>
      </c>
      <c r="D27" s="84"/>
      <c r="E27" s="84"/>
      <c r="F27" s="84"/>
      <c r="G27" s="85">
        <f>P14</f>
        <v>1.3056000000000001</v>
      </c>
      <c r="H27" s="84"/>
      <c r="I27" s="84"/>
      <c r="J27" s="84"/>
      <c r="K27" s="29">
        <v>300</v>
      </c>
      <c r="L27" s="32">
        <v>1.1934</v>
      </c>
      <c r="N27" s="2"/>
      <c r="Q27" s="2"/>
      <c r="R27" s="82"/>
      <c r="U27" s="27">
        <v>300000000</v>
      </c>
      <c r="V27" s="36">
        <v>1.1934</v>
      </c>
      <c r="X27" s="27">
        <v>300000000</v>
      </c>
      <c r="Y27" s="27">
        <v>350000000</v>
      </c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</row>
    <row r="28" spans="1:37" s="33" customFormat="1" ht="21.75" thickTop="1">
      <c r="A28" s="52"/>
      <c r="B28" s="84"/>
      <c r="C28" s="84"/>
      <c r="D28" s="84"/>
      <c r="E28" s="84"/>
      <c r="F28" s="84"/>
      <c r="G28" s="84"/>
      <c r="H28" s="84"/>
      <c r="I28" s="84"/>
      <c r="J28" s="84"/>
      <c r="K28" s="29">
        <v>350</v>
      </c>
      <c r="L28" s="32">
        <v>1.1848000000000001</v>
      </c>
      <c r="N28" s="2"/>
      <c r="Q28" s="2"/>
      <c r="R28" s="86"/>
      <c r="U28" s="27">
        <v>350000000</v>
      </c>
      <c r="V28" s="36">
        <v>1.1848000000000001</v>
      </c>
      <c r="X28" s="27">
        <v>350000000</v>
      </c>
      <c r="Y28" s="27">
        <v>400000000</v>
      </c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</row>
    <row r="29" spans="1:37" s="33" customFormat="1">
      <c r="A29" s="87"/>
      <c r="B29" s="88"/>
      <c r="C29" s="88" t="s">
        <v>59</v>
      </c>
      <c r="D29" s="88"/>
      <c r="E29" s="88"/>
      <c r="F29" s="88"/>
      <c r="G29" s="89">
        <f>H17*G27</f>
        <v>428337.76204800006</v>
      </c>
      <c r="H29" s="88"/>
      <c r="I29" s="88" t="s">
        <v>39</v>
      </c>
      <c r="J29" s="88"/>
      <c r="K29" s="29">
        <v>400</v>
      </c>
      <c r="L29" s="32">
        <v>1.1839999999999999</v>
      </c>
      <c r="N29" s="2"/>
      <c r="Q29" s="2"/>
      <c r="R29" s="82"/>
      <c r="U29" s="27">
        <v>400000000</v>
      </c>
      <c r="V29" s="36">
        <v>1.1839999999999999</v>
      </c>
      <c r="X29" s="27">
        <v>400000000</v>
      </c>
      <c r="Y29" s="27">
        <v>500000000</v>
      </c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</row>
    <row r="30" spans="1:37" s="33" customFormat="1" ht="21.75" thickBot="1">
      <c r="A30" s="87"/>
      <c r="B30" s="88"/>
      <c r="C30" s="88"/>
      <c r="D30" s="88"/>
      <c r="E30" s="88"/>
      <c r="F30" s="88"/>
      <c r="G30" s="90">
        <f>ROUNDDOWN(G29,-3)</f>
        <v>428000</v>
      </c>
      <c r="H30" s="88"/>
      <c r="I30" s="88"/>
      <c r="J30" s="88"/>
      <c r="K30" s="29">
        <v>500</v>
      </c>
      <c r="L30" s="91">
        <v>1.1835</v>
      </c>
      <c r="N30" s="2"/>
      <c r="Q30" s="2"/>
      <c r="R30" s="82"/>
      <c r="U30" s="92">
        <v>500000000</v>
      </c>
      <c r="V30" s="93">
        <v>1.1835</v>
      </c>
      <c r="X30" s="27">
        <v>500000000</v>
      </c>
      <c r="Y30" s="94">
        <v>500000000</v>
      </c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</row>
    <row r="31" spans="1:37" s="33" customFormat="1" ht="22.5" thickTop="1" thickBot="1">
      <c r="A31" s="95"/>
      <c r="B31" s="96"/>
      <c r="C31" s="96"/>
      <c r="D31" s="96"/>
      <c r="E31" s="96"/>
      <c r="F31" s="96"/>
      <c r="G31" s="96"/>
      <c r="H31" s="96"/>
      <c r="I31" s="96"/>
      <c r="J31" s="96"/>
      <c r="K31" s="97" t="s">
        <v>60</v>
      </c>
      <c r="L31" s="98">
        <v>1.177</v>
      </c>
      <c r="N31" s="2"/>
      <c r="Q31" s="2"/>
      <c r="R31" s="82"/>
      <c r="U31" s="94">
        <v>500000000</v>
      </c>
      <c r="V31" s="26">
        <v>1.177</v>
      </c>
      <c r="X31" s="94">
        <v>500000000</v>
      </c>
      <c r="Y31" s="99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</row>
    <row r="32" spans="1:37" ht="21.75" thickBot="1">
      <c r="A32" s="21" t="s">
        <v>61</v>
      </c>
      <c r="B32" s="4"/>
      <c r="C32" s="4"/>
      <c r="D32" s="4"/>
      <c r="E32" s="4"/>
      <c r="F32" s="4"/>
      <c r="G32" s="4"/>
      <c r="H32" s="4"/>
      <c r="I32" s="4"/>
      <c r="J32" s="54"/>
      <c r="K32" s="4"/>
      <c r="L32" s="4"/>
      <c r="V32" s="100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</row>
    <row r="33" spans="1:37">
      <c r="A33" s="21" t="s">
        <v>62</v>
      </c>
      <c r="B33" s="4"/>
      <c r="C33" s="4"/>
      <c r="D33" s="4"/>
      <c r="E33" s="4"/>
      <c r="F33" s="4"/>
      <c r="G33" s="4"/>
      <c r="H33" s="4"/>
      <c r="I33" s="4"/>
      <c r="J33" s="54"/>
      <c r="K33" s="4"/>
      <c r="L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</row>
    <row r="34" spans="1:37">
      <c r="A34" s="4"/>
      <c r="B34" s="4"/>
      <c r="C34" s="4"/>
      <c r="D34" s="4"/>
      <c r="E34" s="4"/>
      <c r="F34" s="4"/>
      <c r="G34" s="4"/>
      <c r="H34" s="4"/>
      <c r="I34" s="4"/>
      <c r="J34" s="54"/>
      <c r="K34" s="4"/>
      <c r="L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  <row r="35" spans="1:37"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</row>
  </sheetData>
  <sheetProtection algorithmName="SHA-512" hashValue="IMMkSUtwcOtsFxq7HQT4g/2DD7Cp2zETHQwoF41YpHpcupUQiFL0B8535dpWkA3atEiq4LuvrJev69EnId+qGQ==" saltValue="cru0EFQ9KQ8vAEui2EPBXA==" spinCount="100000" sheet="1" objects="1" scenarios="1"/>
  <mergeCells count="25">
    <mergeCell ref="AE15:AJ15"/>
    <mergeCell ref="F16:H16"/>
    <mergeCell ref="AE16:AJ16"/>
    <mergeCell ref="AE11:AJ11"/>
    <mergeCell ref="A12:J13"/>
    <mergeCell ref="AE12:AJ12"/>
    <mergeCell ref="AE13:AJ13"/>
    <mergeCell ref="A14:D16"/>
    <mergeCell ref="E14:E16"/>
    <mergeCell ref="F14:H15"/>
    <mergeCell ref="I14:I16"/>
    <mergeCell ref="J14:J16"/>
    <mergeCell ref="AE14:AJ14"/>
    <mergeCell ref="AE10:AJ10"/>
    <mergeCell ref="A1:L1"/>
    <mergeCell ref="C2:I2"/>
    <mergeCell ref="C3:I3"/>
    <mergeCell ref="K3:L3"/>
    <mergeCell ref="B4:I4"/>
    <mergeCell ref="AB4:AJ4"/>
    <mergeCell ref="A6:J7"/>
    <mergeCell ref="AB6:AJ6"/>
    <mergeCell ref="AB7:AJ7"/>
    <mergeCell ref="AE8:AJ8"/>
    <mergeCell ref="AE9:AJ9"/>
  </mergeCells>
  <pageMargins left="0.7" right="0.7" top="0.75" bottom="0.75" header="0.3" footer="0.3"/>
  <pageSetup paperSize="9" scale="8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คำนวนF_อาคาร</vt:lpstr>
      <vt:lpstr>คำนวนF_อาคาร!Print_Area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Server</cp:lastModifiedBy>
  <cp:lastPrinted>2020-11-23T07:10:25Z</cp:lastPrinted>
  <dcterms:created xsi:type="dcterms:W3CDTF">2020-10-30T03:16:07Z</dcterms:created>
  <dcterms:modified xsi:type="dcterms:W3CDTF">2020-12-07T07:55:15Z</dcterms:modified>
</cp:coreProperties>
</file>